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ppendix 2" sheetId="1" r:id="rId1"/>
  </sheets>
  <definedNames/>
  <calcPr fullCalcOnLoad="1"/>
</workbook>
</file>

<file path=xl/sharedStrings.xml><?xml version="1.0" encoding="utf-8"?>
<sst xmlns="http://schemas.openxmlformats.org/spreadsheetml/2006/main" count="484" uniqueCount="164">
  <si>
    <t>Total</t>
  </si>
  <si>
    <t>£</t>
  </si>
  <si>
    <t>-</t>
  </si>
  <si>
    <t>Page</t>
  </si>
  <si>
    <t>C</t>
  </si>
  <si>
    <t>D</t>
  </si>
  <si>
    <t>APPENDIX 2A</t>
  </si>
  <si>
    <t>QUESTION 2</t>
  </si>
  <si>
    <t>APPENDIX 2B</t>
  </si>
  <si>
    <t>APPENDIX 2D</t>
  </si>
  <si>
    <t>APPENDIX 2C</t>
  </si>
  <si>
    <t>2006</t>
  </si>
  <si>
    <t>New</t>
  </si>
  <si>
    <t>Failed</t>
  </si>
  <si>
    <t>Transplants</t>
  </si>
  <si>
    <t>+</t>
  </si>
  <si>
    <t>2007</t>
  </si>
  <si>
    <t>2008</t>
  </si>
  <si>
    <t>2009</t>
  </si>
  <si>
    <t>West</t>
  </si>
  <si>
    <t>1.  Prevalence - New Patients</t>
  </si>
  <si>
    <t>Populations</t>
  </si>
  <si>
    <t>East</t>
  </si>
  <si>
    <t>Prevalence</t>
  </si>
  <si>
    <t>Cases (per million population -pmp)</t>
  </si>
  <si>
    <t>pmp</t>
  </si>
  <si>
    <t>Patients</t>
  </si>
  <si>
    <t>2.  Demand Projections</t>
  </si>
  <si>
    <t>Average¹</t>
  </si>
  <si>
    <t>Note ¹</t>
  </si>
  <si>
    <t>Rounded up</t>
  </si>
  <si>
    <t>Additional Dialysis Stations</t>
  </si>
  <si>
    <t>Waterville</t>
  </si>
  <si>
    <t>Smallbridge</t>
  </si>
  <si>
    <t>from 1 July 2007</t>
  </si>
  <si>
    <t>Beddington</t>
  </si>
  <si>
    <t>from 1 January 2008</t>
  </si>
  <si>
    <t>from 1 January 2009</t>
  </si>
  <si>
    <t>Additional Shifts</t>
  </si>
  <si>
    <t>Raceham</t>
  </si>
  <si>
    <t>from 1 January 2007</t>
  </si>
  <si>
    <t>Base Assumptions</t>
  </si>
  <si>
    <t>Sessions</t>
  </si>
  <si>
    <t>1 shift x 6 days = 6 dialysis sessions</t>
  </si>
  <si>
    <t>Patient slots</t>
  </si>
  <si>
    <t xml:space="preserve">6 dialysis sessions / 3 sessions per patient per week = 2 patient slots per week (slots) </t>
  </si>
  <si>
    <t>Slots</t>
  </si>
  <si>
    <t>Stations</t>
  </si>
  <si>
    <t>New Stations</t>
  </si>
  <si>
    <t>No.</t>
  </si>
  <si>
    <t>Part Year</t>
  </si>
  <si>
    <t>Shifts</t>
  </si>
  <si>
    <t>Bowpark</t>
  </si>
  <si>
    <t>Royal Riverside</t>
  </si>
  <si>
    <t>Home</t>
  </si>
  <si>
    <t>1.  Supply/Demand Summary</t>
  </si>
  <si>
    <t>Demand</t>
  </si>
  <si>
    <t>Variance</t>
  </si>
  <si>
    <t>Supply</t>
  </si>
  <si>
    <t>Overall</t>
  </si>
  <si>
    <t>2005</t>
  </si>
  <si>
    <t>Population</t>
  </si>
  <si>
    <t>%</t>
  </si>
  <si>
    <t>Opening Demand</t>
  </si>
  <si>
    <t>from 1 July 2008</t>
  </si>
  <si>
    <t>1.  Cost Assumptions</t>
  </si>
  <si>
    <t>Consultants</t>
  </si>
  <si>
    <t>1 per 55 patient slots</t>
  </si>
  <si>
    <t>Renal Engineers</t>
  </si>
  <si>
    <t>1 per 12 stations</t>
  </si>
  <si>
    <t>EPO/Consummables</t>
  </si>
  <si>
    <t>Fixed Costs</t>
  </si>
  <si>
    <t>Hospital Sites</t>
  </si>
  <si>
    <t>Satellite Units</t>
  </si>
  <si>
    <t>£36,000</t>
  </si>
  <si>
    <t>£22,000</t>
  </si>
  <si>
    <t>£26,000</t>
  </si>
  <si>
    <t>Variable Costs</t>
  </si>
  <si>
    <t>Step Fixed Costs</t>
  </si>
  <si>
    <t>£4,000</t>
  </si>
  <si>
    <t>per additional patient slot</t>
  </si>
  <si>
    <t>2.  Resultant Staffing Additions</t>
  </si>
  <si>
    <t>Step Fixed</t>
  </si>
  <si>
    <t>Cost</t>
  </si>
  <si>
    <t>Number</t>
  </si>
  <si>
    <t>@</t>
  </si>
  <si>
    <t>Additional Agreed</t>
  </si>
  <si>
    <t>3.  Annual Costings</t>
  </si>
  <si>
    <t>General</t>
  </si>
  <si>
    <t xml:space="preserve">Patient </t>
  </si>
  <si>
    <t>Base</t>
  </si>
  <si>
    <t>Staff</t>
  </si>
  <si>
    <t>Costs</t>
  </si>
  <si>
    <t>No</t>
  </si>
  <si>
    <t>Unit</t>
  </si>
  <si>
    <t>Revised</t>
  </si>
  <si>
    <t>Variable</t>
  </si>
  <si>
    <t>Additional Costs</t>
  </si>
  <si>
    <t>£000</t>
  </si>
  <si>
    <t>1.  Comparison of Population &amp; Demand</t>
  </si>
  <si>
    <t>2.  Options to address the shortfall</t>
  </si>
  <si>
    <t>Using 2005 opening figures (actuals)</t>
  </si>
  <si>
    <t>Convert Smallbridge to 3 shifts</t>
  </si>
  <si>
    <t>2009 Current</t>
  </si>
  <si>
    <t>(i)</t>
  </si>
  <si>
    <t>13,18</t>
  </si>
  <si>
    <t>2,13</t>
  </si>
  <si>
    <t>Standing</t>
  </si>
  <si>
    <t>Duchess of Lawnton</t>
  </si>
  <si>
    <t>R/E</t>
  </si>
  <si>
    <t>S/N</t>
  </si>
  <si>
    <t>NOTE</t>
  </si>
  <si>
    <t>Consultant</t>
  </si>
  <si>
    <t>Renal Engineer</t>
  </si>
  <si>
    <t>Dietician</t>
  </si>
  <si>
    <t>Specialist Nurse</t>
  </si>
  <si>
    <t>(vii),(viii)</t>
  </si>
  <si>
    <t>B/F</t>
  </si>
  <si>
    <t>C/F</t>
  </si>
  <si>
    <t>31-Dec</t>
  </si>
  <si>
    <t>1-Jan</t>
  </si>
  <si>
    <t>Per day</t>
  </si>
  <si>
    <t>Per shift</t>
  </si>
  <si>
    <t>In-year</t>
  </si>
  <si>
    <t>11,18</t>
  </si>
  <si>
    <t xml:space="preserve">Patient Slots </t>
  </si>
  <si>
    <t xml:space="preserve">Cost </t>
  </si>
  <si>
    <t>4.  Summary Annual Costs</t>
  </si>
  <si>
    <t>Revised Base</t>
  </si>
  <si>
    <t>Target</t>
  </si>
  <si>
    <t>Net</t>
  </si>
  <si>
    <t>Total Variance</t>
  </si>
  <si>
    <t>Ad Hoc</t>
  </si>
  <si>
    <t>NOTES</t>
  </si>
  <si>
    <t>(viii),3</t>
  </si>
  <si>
    <t>FYE*</t>
  </si>
  <si>
    <t>= Full Year Effect (0.5)</t>
  </si>
  <si>
    <t>(viii),13,18</t>
  </si>
  <si>
    <t>(viii),(ix)</t>
  </si>
  <si>
    <t>(i),(vi)</t>
  </si>
  <si>
    <t>000s</t>
  </si>
  <si>
    <t>Deaths</t>
  </si>
  <si>
    <t>3.  Additional Supply</t>
  </si>
  <si>
    <t>4.  Supply Projections</t>
  </si>
  <si>
    <t>As at1-Jan</t>
  </si>
  <si>
    <t>Grassthorpe</t>
  </si>
  <si>
    <t>4.  Supply Projections (cont.)</t>
  </si>
  <si>
    <t>(vii)</t>
  </si>
  <si>
    <t>Grassthorpe would have 114 patient slots (96+18) and would require +1 consultant.</t>
  </si>
  <si>
    <t>Total East</t>
  </si>
  <si>
    <t>SHA total</t>
  </si>
  <si>
    <t>Total West</t>
  </si>
  <si>
    <t>As at 1-Jan</t>
  </si>
  <si>
    <t>3.  Annual Costings (cont)</t>
  </si>
  <si>
    <t>Average Demand</t>
  </si>
  <si>
    <t>Ad hoc (Excess)</t>
  </si>
  <si>
    <t>TheGrassthorpe option fails on cost grounds</t>
  </si>
  <si>
    <t>Only the Smallbridge option reduces the unit cost below £35,000</t>
  </si>
  <si>
    <t xml:space="preserve">The Smallbridge option can be funded within the finance target (£478,000 available) </t>
  </si>
  <si>
    <t>Expand Grassthorpe Project</t>
  </si>
  <si>
    <t>Note</t>
  </si>
  <si>
    <t xml:space="preserve">There are other methods of calculating both "new patients", transplants and totals that marginally affect </t>
  </si>
  <si>
    <t>costs.</t>
  </si>
  <si>
    <t>demand c/f and average demand.  These can inturn affect the supply/demand variances and ultimately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</si>
</sst>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_;\(#,##0.00\)_ ;&quot;-&quot;____;"/>
    <numFmt numFmtId="165" formatCode="#,##0.00__;\(#,##0.00\)_ ;&quot;-&quot;____;_-@_-"/>
    <numFmt numFmtId="166" formatCode="#,##0.0__;\(#,##0.0\)_ ;&quot;-&quot;____;_-@_-"/>
    <numFmt numFmtId="167" formatCode="#,##0__;\(#,##0\)_ ;&quot;-&quot;____;_-@_-"/>
    <numFmt numFmtId="168" formatCode="0.0%"/>
    <numFmt numFmtId="169" formatCode="#,##0.000__;\(#,##0.000\)_ ;&quot;-&quot;____;_-@_-"/>
    <numFmt numFmtId="170" formatCode="_-&quot;£&quot;* #,##0.0_-;\-&quot;£&quot;* #,##0.0_-;_-&quot;£&quot;* &quot;-&quot;??_-;_-@_-"/>
    <numFmt numFmtId="171" formatCode="_-&quot;£&quot;* #,##0_-;\-&quot;£&quot;* #,##0_-;_-&quot;£&quot;* &quot;-&quot;??_-;_-@_-"/>
    <numFmt numFmtId="172" formatCode="#,##0.0000__;\(#,##0.0000\)_ ;&quot;-&quot;____;_-@_-"/>
    <numFmt numFmtId="173" formatCode="#,##0.00000__;\(#,##0.00000\)_ ;&quot;-&quot;____;_-@_-"/>
    <numFmt numFmtId="174" formatCode="#,##0.000000__;\(#,##0.000000\)_ ;&quot;-&quot;____;_-@_-"/>
    <numFmt numFmtId="175" formatCode="#,##0.0000000__;\(#,##0.0000000\)_ ;&quot;-&quot;____;_-@_-"/>
    <numFmt numFmtId="176" formatCode="#,##0.00000000__;\(#,##0.00000000\)_ ;&quot;-&quot;____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0&quot;Yrs&quot;#"/>
    <numFmt numFmtId="183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 quotePrefix="1">
      <alignment horizontal="center"/>
    </xf>
    <xf numFmtId="165" fontId="4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3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165" fontId="8" fillId="0" borderId="0" xfId="0" applyNumberFormat="1" applyFont="1" applyFill="1" applyAlignment="1" quotePrefix="1">
      <alignment/>
    </xf>
    <xf numFmtId="0" fontId="4" fillId="0" borderId="0" xfId="0" applyFont="1" applyAlignment="1">
      <alignment/>
    </xf>
    <xf numFmtId="1" fontId="4" fillId="0" borderId="0" xfId="0" applyNumberFormat="1" applyFont="1" applyFill="1" applyBorder="1" applyAlignment="1">
      <alignment/>
    </xf>
    <xf numFmtId="165" fontId="8" fillId="0" borderId="0" xfId="0" applyNumberFormat="1" applyFont="1" applyFill="1" applyAlignment="1">
      <alignment/>
    </xf>
    <xf numFmtId="183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/>
    </xf>
    <xf numFmtId="165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 quotePrefix="1">
      <alignment/>
    </xf>
    <xf numFmtId="1" fontId="4" fillId="0" borderId="0" xfId="0" applyNumberFormat="1" applyFont="1" applyFill="1" applyAlignment="1" quotePrefix="1">
      <alignment horizontal="center"/>
    </xf>
    <xf numFmtId="1" fontId="4" fillId="0" borderId="2" xfId="0" applyNumberFormat="1" applyFont="1" applyFill="1" applyBorder="1" applyAlignment="1">
      <alignment/>
    </xf>
    <xf numFmtId="1" fontId="4" fillId="0" borderId="0" xfId="0" applyNumberFormat="1" applyFont="1" applyFill="1" applyAlignment="1" quotePrefix="1">
      <alignment/>
    </xf>
    <xf numFmtId="1" fontId="4" fillId="0" borderId="0" xfId="0" applyNumberFormat="1" applyFont="1" applyFill="1" applyAlignment="1" quotePrefix="1">
      <alignment horizontal="right"/>
    </xf>
    <xf numFmtId="1" fontId="9" fillId="0" borderId="0" xfId="0" applyNumberFormat="1" applyFont="1" applyFill="1" applyAlignment="1" quotePrefix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quotePrefix="1">
      <alignment/>
    </xf>
    <xf numFmtId="3" fontId="4" fillId="0" borderId="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 quotePrefix="1">
      <alignment horizontal="center"/>
    </xf>
    <xf numFmtId="0" fontId="9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 quotePrefix="1">
      <alignment horizontal="left"/>
    </xf>
    <xf numFmtId="1" fontId="4" fillId="0" borderId="0" xfId="0" applyNumberFormat="1" applyFont="1" applyFill="1" applyBorder="1" applyAlignment="1" quotePrefix="1">
      <alignment horizontal="right"/>
    </xf>
    <xf numFmtId="1" fontId="4" fillId="0" borderId="0" xfId="0" applyNumberFormat="1" applyFont="1" applyFill="1" applyAlignment="1">
      <alignment horizontal="right"/>
    </xf>
    <xf numFmtId="1" fontId="4" fillId="0" borderId="4" xfId="0" applyNumberFormat="1" applyFont="1" applyFill="1" applyBorder="1" applyAlignment="1">
      <alignment/>
    </xf>
    <xf numFmtId="183" fontId="4" fillId="0" borderId="0" xfId="0" applyNumberFormat="1" applyFont="1" applyFill="1" applyAlignment="1">
      <alignment/>
    </xf>
    <xf numFmtId="3" fontId="4" fillId="0" borderId="4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65" fontId="7" fillId="0" borderId="0" xfId="0" applyNumberFormat="1" applyFont="1" applyFill="1" applyAlignment="1">
      <alignment horizontal="center"/>
    </xf>
    <xf numFmtId="165" fontId="8" fillId="0" borderId="0" xfId="0" applyNumberFormat="1" applyFont="1" applyFill="1" applyBorder="1" applyAlignment="1" quotePrefix="1">
      <alignment/>
    </xf>
    <xf numFmtId="1" fontId="3" fillId="0" borderId="2" xfId="0" applyNumberFormat="1" applyFont="1" applyFill="1" applyBorder="1" applyAlignment="1">
      <alignment/>
    </xf>
    <xf numFmtId="165" fontId="6" fillId="3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 quotePrefix="1">
      <alignment horizontal="center"/>
    </xf>
    <xf numFmtId="165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9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5.421875" style="1" customWidth="1"/>
    <col min="2" max="2" width="19.28125" style="1" customWidth="1"/>
    <col min="3" max="3" width="7.8515625" style="1" customWidth="1"/>
    <col min="4" max="4" width="8.28125" style="1" customWidth="1"/>
    <col min="5" max="5" width="7.00390625" style="1" customWidth="1"/>
    <col min="6" max="6" width="7.140625" style="1" customWidth="1"/>
    <col min="7" max="7" width="8.140625" style="1" customWidth="1"/>
    <col min="8" max="8" width="8.421875" style="1" customWidth="1"/>
    <col min="9" max="9" width="8.28125" style="1" customWidth="1"/>
    <col min="10" max="10" width="7.140625" style="1" customWidth="1"/>
    <col min="11" max="11" width="8.140625" style="1" customWidth="1"/>
    <col min="12" max="12" width="11.00390625" style="1" customWidth="1"/>
    <col min="13" max="16384" width="9.140625" style="1" customWidth="1"/>
  </cols>
  <sheetData>
    <row r="1" spans="1:12" ht="15.75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7"/>
    </row>
    <row r="2" spans="1:12" ht="12.75">
      <c r="A2" s="56" t="s">
        <v>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9"/>
    </row>
    <row r="3" spans="1:12" ht="18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10"/>
    </row>
    <row r="4" spans="1:12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10"/>
    </row>
    <row r="5" spans="9:12" ht="12.75">
      <c r="I5" s="8"/>
      <c r="J5" s="8"/>
      <c r="L5" s="5"/>
    </row>
    <row r="6" spans="9:12" ht="12.75">
      <c r="I6" s="8"/>
      <c r="J6" s="4"/>
      <c r="K6" s="4" t="s">
        <v>3</v>
      </c>
      <c r="L6" s="6"/>
    </row>
    <row r="7" spans="1:12" ht="12.75">
      <c r="A7" s="11" t="s">
        <v>20</v>
      </c>
      <c r="G7" s="2" t="s">
        <v>16</v>
      </c>
      <c r="H7" s="2" t="s">
        <v>17</v>
      </c>
      <c r="I7" s="2" t="s">
        <v>18</v>
      </c>
      <c r="J7" s="4"/>
      <c r="L7" s="6"/>
    </row>
    <row r="8" spans="7:12" s="24" customFormat="1" ht="11.25">
      <c r="G8" s="28"/>
      <c r="H8" s="28"/>
      <c r="I8" s="28"/>
      <c r="J8" s="26"/>
      <c r="K8" s="43"/>
      <c r="L8" s="27"/>
    </row>
    <row r="9" spans="1:12" ht="12.75">
      <c r="A9" s="18" t="s">
        <v>23</v>
      </c>
      <c r="G9" s="3" t="s">
        <v>25</v>
      </c>
      <c r="H9" s="3" t="s">
        <v>25</v>
      </c>
      <c r="I9" s="3" t="s">
        <v>25</v>
      </c>
      <c r="J9" s="4"/>
      <c r="K9" s="44"/>
      <c r="L9" s="6"/>
    </row>
    <row r="10" spans="2:12" ht="12.75">
      <c r="B10" s="1" t="s">
        <v>24</v>
      </c>
      <c r="G10" s="19">
        <v>115</v>
      </c>
      <c r="H10" s="19">
        <v>116.5</v>
      </c>
      <c r="I10" s="19">
        <v>118</v>
      </c>
      <c r="J10" s="4"/>
      <c r="K10" s="44">
        <v>11</v>
      </c>
      <c r="L10" s="6"/>
    </row>
    <row r="11" spans="9:12" s="24" customFormat="1" ht="11.25">
      <c r="I11" s="25"/>
      <c r="J11" s="26"/>
      <c r="K11" s="43"/>
      <c r="L11" s="27"/>
    </row>
    <row r="12" spans="1:12" ht="12.75">
      <c r="A12" s="18" t="s">
        <v>21</v>
      </c>
      <c r="C12" s="2" t="s">
        <v>140</v>
      </c>
      <c r="G12" s="3" t="s">
        <v>12</v>
      </c>
      <c r="H12" s="3" t="s">
        <v>12</v>
      </c>
      <c r="I12" s="3" t="s">
        <v>12</v>
      </c>
      <c r="J12" s="4"/>
      <c r="K12" s="44"/>
      <c r="L12" s="6"/>
    </row>
    <row r="13" spans="1:12" ht="12.75">
      <c r="A13" s="18"/>
      <c r="G13" s="1" t="s">
        <v>26</v>
      </c>
      <c r="H13" s="1" t="s">
        <v>26</v>
      </c>
      <c r="I13" s="1" t="s">
        <v>26</v>
      </c>
      <c r="J13" s="4"/>
      <c r="K13" s="44"/>
      <c r="L13" s="6"/>
    </row>
    <row r="14" spans="1:12" ht="12.75">
      <c r="A14" s="1" t="s">
        <v>22</v>
      </c>
      <c r="B14" s="16"/>
      <c r="C14" s="20">
        <v>860</v>
      </c>
      <c r="D14" s="20"/>
      <c r="E14" s="20"/>
      <c r="F14" s="20"/>
      <c r="G14" s="22">
        <f>ROUND(+C14*($G$10/1000),0)</f>
        <v>99</v>
      </c>
      <c r="H14" s="22">
        <f>ROUND(+C14*($H$10/1000),0)</f>
        <v>100</v>
      </c>
      <c r="I14" s="22">
        <f>ROUND(+C14*($I$10/1000),0)</f>
        <v>101</v>
      </c>
      <c r="J14" s="4"/>
      <c r="K14" s="44" t="s">
        <v>104</v>
      </c>
      <c r="L14" s="6"/>
    </row>
    <row r="15" spans="2:12" ht="12.75">
      <c r="B15" s="16"/>
      <c r="C15" s="20"/>
      <c r="D15" s="20"/>
      <c r="E15" s="20"/>
      <c r="F15" s="20"/>
      <c r="G15" s="22"/>
      <c r="H15" s="22"/>
      <c r="I15" s="22"/>
      <c r="J15" s="4"/>
      <c r="K15" s="44"/>
      <c r="L15" s="6"/>
    </row>
    <row r="16" spans="1:12" ht="12.75">
      <c r="A16" s="1" t="s">
        <v>19</v>
      </c>
      <c r="B16" s="16"/>
      <c r="C16" s="20">
        <v>1227</v>
      </c>
      <c r="D16" s="20"/>
      <c r="E16" s="20"/>
      <c r="F16" s="20"/>
      <c r="G16" s="22">
        <f>ROUND(+C16*($G$10/1000),0)</f>
        <v>141</v>
      </c>
      <c r="H16" s="22">
        <f>ROUND(+C16*($H$10/1000),0)</f>
        <v>143</v>
      </c>
      <c r="I16" s="22">
        <f>ROUND(+C16*($I$10/1000),0)</f>
        <v>145</v>
      </c>
      <c r="J16" s="4"/>
      <c r="K16" s="44" t="s">
        <v>104</v>
      </c>
      <c r="L16" s="6"/>
    </row>
    <row r="17" spans="9:12" s="24" customFormat="1" ht="11.25">
      <c r="I17" s="25"/>
      <c r="J17" s="26"/>
      <c r="K17" s="43"/>
      <c r="L17" s="27"/>
    </row>
    <row r="18" spans="1:11" ht="12.75">
      <c r="A18" s="11" t="s">
        <v>27</v>
      </c>
      <c r="C18" s="3" t="s">
        <v>117</v>
      </c>
      <c r="D18" s="3" t="s">
        <v>12</v>
      </c>
      <c r="E18" s="60" t="s">
        <v>14</v>
      </c>
      <c r="F18" s="60"/>
      <c r="G18" s="3" t="s">
        <v>141</v>
      </c>
      <c r="H18" s="3" t="s">
        <v>118</v>
      </c>
      <c r="I18" s="3" t="s">
        <v>28</v>
      </c>
      <c r="K18" s="44"/>
    </row>
    <row r="19" spans="1:11" ht="12.75">
      <c r="A19" s="11"/>
      <c r="C19" s="2" t="s">
        <v>120</v>
      </c>
      <c r="D19" s="3"/>
      <c r="E19" s="3" t="s">
        <v>13</v>
      </c>
      <c r="F19" s="3" t="s">
        <v>12</v>
      </c>
      <c r="G19" s="3"/>
      <c r="H19" s="2" t="s">
        <v>119</v>
      </c>
      <c r="I19" s="3" t="s">
        <v>26</v>
      </c>
      <c r="K19" s="44"/>
    </row>
    <row r="20" spans="1:11" ht="12.75">
      <c r="A20" s="11"/>
      <c r="C20" s="2"/>
      <c r="D20" s="2" t="s">
        <v>15</v>
      </c>
      <c r="E20" s="2" t="s">
        <v>15</v>
      </c>
      <c r="F20" s="2" t="s">
        <v>2</v>
      </c>
      <c r="G20" s="2" t="s">
        <v>2</v>
      </c>
      <c r="H20" s="2"/>
      <c r="I20" s="3"/>
      <c r="K20" s="44"/>
    </row>
    <row r="21" spans="1:11" ht="12.75">
      <c r="A21" s="15" t="s">
        <v>16</v>
      </c>
      <c r="C21" s="54"/>
      <c r="D21" s="54"/>
      <c r="E21" s="13"/>
      <c r="F21" s="13"/>
      <c r="G21" s="13"/>
      <c r="H21" s="13"/>
      <c r="I21" s="13"/>
      <c r="K21" s="44"/>
    </row>
    <row r="22" spans="2:11" ht="12.75">
      <c r="B22" s="1" t="s">
        <v>149</v>
      </c>
      <c r="C22" s="17">
        <v>313</v>
      </c>
      <c r="D22" s="17">
        <f>+G14</f>
        <v>99</v>
      </c>
      <c r="E22" s="17">
        <v>12</v>
      </c>
      <c r="F22" s="17">
        <v>24</v>
      </c>
      <c r="G22" s="17">
        <f>ROUND(+C22*0.2,0)</f>
        <v>63</v>
      </c>
      <c r="H22" s="16">
        <f>+C22+D22+E22-F22-G22</f>
        <v>337</v>
      </c>
      <c r="I22" s="17">
        <f>ROUNDUP(((+C22+H22)/2),0)</f>
        <v>325</v>
      </c>
      <c r="K22" s="44"/>
    </row>
    <row r="23" spans="2:11" ht="12.75">
      <c r="B23" s="1" t="s">
        <v>151</v>
      </c>
      <c r="C23" s="17">
        <v>475</v>
      </c>
      <c r="D23" s="17">
        <f>+G16</f>
        <v>141</v>
      </c>
      <c r="E23" s="17">
        <v>17</v>
      </c>
      <c r="F23" s="17">
        <v>33</v>
      </c>
      <c r="G23" s="17">
        <f>ROUND(+C23*0.2,0)</f>
        <v>95</v>
      </c>
      <c r="H23" s="16">
        <f>+C23+D23+E23-F23-G23</f>
        <v>505</v>
      </c>
      <c r="I23" s="17">
        <f>ROUNDUP(((+C23+H23)/2),0)</f>
        <v>490</v>
      </c>
      <c r="K23" s="44"/>
    </row>
    <row r="24" spans="1:11" ht="13.5" thickBot="1">
      <c r="A24" s="1" t="s">
        <v>150</v>
      </c>
      <c r="C24" s="31">
        <f aca="true" t="shared" si="0" ref="C24:I24">+C22+C23</f>
        <v>788</v>
      </c>
      <c r="D24" s="31">
        <f t="shared" si="0"/>
        <v>240</v>
      </c>
      <c r="E24" s="31">
        <f t="shared" si="0"/>
        <v>29</v>
      </c>
      <c r="F24" s="31">
        <f t="shared" si="0"/>
        <v>57</v>
      </c>
      <c r="G24" s="31">
        <f t="shared" si="0"/>
        <v>158</v>
      </c>
      <c r="H24" s="31">
        <f t="shared" si="0"/>
        <v>842</v>
      </c>
      <c r="I24" s="31">
        <f t="shared" si="0"/>
        <v>815</v>
      </c>
      <c r="K24" s="44"/>
    </row>
    <row r="25" s="24" customFormat="1" ht="11.25">
      <c r="K25" s="43"/>
    </row>
    <row r="26" spans="1:11" ht="12.75">
      <c r="A26" s="15" t="s">
        <v>17</v>
      </c>
      <c r="C26" s="15"/>
      <c r="D26" s="15"/>
      <c r="K26" s="44"/>
    </row>
    <row r="27" spans="2:11" ht="12.75">
      <c r="B27" s="1" t="s">
        <v>149</v>
      </c>
      <c r="C27" s="16">
        <f>+H22</f>
        <v>337</v>
      </c>
      <c r="D27" s="23">
        <f>+H14</f>
        <v>100</v>
      </c>
      <c r="E27" s="16">
        <v>12</v>
      </c>
      <c r="F27" s="16">
        <v>24</v>
      </c>
      <c r="G27" s="17">
        <f>ROUND(+C27*0.2,0)</f>
        <v>67</v>
      </c>
      <c r="H27" s="16">
        <f>+C27+D27+E27-F27-G27</f>
        <v>358</v>
      </c>
      <c r="I27" s="20">
        <f>ROUNDUP(((+C27+H27)/2),0)</f>
        <v>348</v>
      </c>
      <c r="K27" s="44">
        <v>11</v>
      </c>
    </row>
    <row r="28" spans="2:11" ht="12.75">
      <c r="B28" s="1" t="s">
        <v>151</v>
      </c>
      <c r="C28" s="16">
        <f>+H23</f>
        <v>505</v>
      </c>
      <c r="D28" s="23">
        <f>+H16</f>
        <v>143</v>
      </c>
      <c r="E28" s="23">
        <v>17</v>
      </c>
      <c r="F28" s="23">
        <v>33</v>
      </c>
      <c r="G28" s="17">
        <f>ROUND(+C28*0.2,0)</f>
        <v>101</v>
      </c>
      <c r="H28" s="16">
        <f>+C28+D28+E28-F28-G28</f>
        <v>531</v>
      </c>
      <c r="I28" s="20">
        <f>ROUNDUP(((+C28+H28)/2),0)</f>
        <v>518</v>
      </c>
      <c r="K28" s="44">
        <v>11</v>
      </c>
    </row>
    <row r="29" spans="1:11" ht="13.5" thickBot="1">
      <c r="A29" s="1" t="s">
        <v>150</v>
      </c>
      <c r="C29" s="31">
        <f aca="true" t="shared" si="1" ref="C29:I29">+C27+C28</f>
        <v>842</v>
      </c>
      <c r="D29" s="31">
        <f t="shared" si="1"/>
        <v>243</v>
      </c>
      <c r="E29" s="31">
        <f t="shared" si="1"/>
        <v>29</v>
      </c>
      <c r="F29" s="31">
        <f t="shared" si="1"/>
        <v>57</v>
      </c>
      <c r="G29" s="31">
        <f t="shared" si="1"/>
        <v>168</v>
      </c>
      <c r="H29" s="31">
        <f t="shared" si="1"/>
        <v>889</v>
      </c>
      <c r="I29" s="31">
        <f t="shared" si="1"/>
        <v>866</v>
      </c>
      <c r="K29" s="44"/>
    </row>
    <row r="30" s="24" customFormat="1" ht="11.25">
      <c r="K30" s="43"/>
    </row>
    <row r="31" spans="1:11" ht="12.75">
      <c r="A31" s="15" t="s">
        <v>18</v>
      </c>
      <c r="C31" s="15"/>
      <c r="D31" s="15"/>
      <c r="K31" s="44"/>
    </row>
    <row r="32" spans="2:11" ht="12.75">
      <c r="B32" s="1" t="s">
        <v>149</v>
      </c>
      <c r="C32" s="16">
        <f>+H27</f>
        <v>358</v>
      </c>
      <c r="D32" s="23">
        <f>+I14</f>
        <v>101</v>
      </c>
      <c r="E32" s="16">
        <v>12</v>
      </c>
      <c r="F32" s="16">
        <v>24</v>
      </c>
      <c r="G32" s="17">
        <f>ROUND(+C32*0.2,0)</f>
        <v>72</v>
      </c>
      <c r="H32" s="16">
        <f>+C32+D32+E32-F32-G32</f>
        <v>375</v>
      </c>
      <c r="I32" s="20">
        <f>ROUNDUP(((+C32+H32)/2),0)</f>
        <v>367</v>
      </c>
      <c r="K32" s="44">
        <v>11</v>
      </c>
    </row>
    <row r="33" spans="2:11" ht="12.75">
      <c r="B33" s="1" t="s">
        <v>151</v>
      </c>
      <c r="C33" s="16">
        <f>+H28</f>
        <v>531</v>
      </c>
      <c r="D33" s="23">
        <f>+I16</f>
        <v>145</v>
      </c>
      <c r="E33" s="23">
        <v>17</v>
      </c>
      <c r="F33" s="23">
        <v>33</v>
      </c>
      <c r="G33" s="17">
        <f>ROUND(+C33*0.2,0)</f>
        <v>106</v>
      </c>
      <c r="H33" s="16">
        <f>+C33+D33+E33-F33-G33</f>
        <v>554</v>
      </c>
      <c r="I33" s="20">
        <f>ROUNDUP(((+C33+H33)/2),0)</f>
        <v>543</v>
      </c>
      <c r="K33" s="44">
        <v>11</v>
      </c>
    </row>
    <row r="34" spans="1:11" ht="13.5" thickBot="1">
      <c r="A34" s="1" t="s">
        <v>150</v>
      </c>
      <c r="C34" s="31">
        <f aca="true" t="shared" si="2" ref="C34:I34">+C32+C33</f>
        <v>889</v>
      </c>
      <c r="D34" s="31">
        <f t="shared" si="2"/>
        <v>246</v>
      </c>
      <c r="E34" s="31">
        <f t="shared" si="2"/>
        <v>29</v>
      </c>
      <c r="F34" s="31">
        <f t="shared" si="2"/>
        <v>57</v>
      </c>
      <c r="G34" s="31">
        <f t="shared" si="2"/>
        <v>178</v>
      </c>
      <c r="H34" s="31">
        <f t="shared" si="2"/>
        <v>929</v>
      </c>
      <c r="I34" s="31">
        <f t="shared" si="2"/>
        <v>910</v>
      </c>
      <c r="K34" s="44"/>
    </row>
    <row r="35" spans="1:11" ht="12.75">
      <c r="A35" s="1" t="s">
        <v>29</v>
      </c>
      <c r="B35" s="1" t="s">
        <v>30</v>
      </c>
      <c r="K35" s="44"/>
    </row>
    <row r="36" ht="12.75">
      <c r="K36" s="44"/>
    </row>
    <row r="37" spans="1:11" ht="12.75">
      <c r="A37" s="11" t="s">
        <v>160</v>
      </c>
      <c r="K37" s="44"/>
    </row>
    <row r="38" spans="2:11" ht="12.75">
      <c r="B38" s="1" t="s">
        <v>161</v>
      </c>
      <c r="K38" s="44"/>
    </row>
    <row r="39" spans="2:11" ht="12.75">
      <c r="B39" s="1" t="s">
        <v>163</v>
      </c>
      <c r="K39" s="44"/>
    </row>
    <row r="40" spans="2:11" ht="12.75">
      <c r="B40" s="1" t="s">
        <v>162</v>
      </c>
      <c r="K40" s="44"/>
    </row>
    <row r="41" spans="1:11" ht="15.75">
      <c r="A41" s="57" t="s">
        <v>6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</row>
    <row r="42" spans="1:11" ht="12.75">
      <c r="A42" s="56" t="s">
        <v>7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ht="18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9:10" ht="12.75">
      <c r="I45" s="8"/>
      <c r="J45" s="8"/>
    </row>
    <row r="46" spans="9:11" ht="12.75">
      <c r="I46" s="8"/>
      <c r="J46" s="4"/>
      <c r="K46" s="4" t="s">
        <v>3</v>
      </c>
    </row>
    <row r="47" spans="1:11" ht="12.75">
      <c r="A47" s="11" t="s">
        <v>142</v>
      </c>
      <c r="G47" s="2"/>
      <c r="H47" s="2"/>
      <c r="I47" s="2"/>
      <c r="J47" s="4"/>
      <c r="K47" s="44"/>
    </row>
    <row r="48" ht="12.75">
      <c r="K48" s="44"/>
    </row>
    <row r="49" spans="1:11" ht="12.75">
      <c r="A49" s="1" t="s">
        <v>41</v>
      </c>
      <c r="K49" s="44"/>
    </row>
    <row r="50" spans="2:11" ht="12.75">
      <c r="B50" s="1" t="s">
        <v>42</v>
      </c>
      <c r="C50" s="1" t="s">
        <v>43</v>
      </c>
      <c r="E50" s="29"/>
      <c r="K50" s="44"/>
    </row>
    <row r="51" spans="2:11" ht="12.75">
      <c r="B51" s="1" t="s">
        <v>44</v>
      </c>
      <c r="C51" s="1" t="s">
        <v>45</v>
      </c>
      <c r="E51" s="29"/>
      <c r="K51" s="44"/>
    </row>
    <row r="52" ht="12.75">
      <c r="K52" s="44"/>
    </row>
    <row r="53" spans="1:11" ht="12.75">
      <c r="A53" s="1" t="s">
        <v>31</v>
      </c>
      <c r="K53" s="44"/>
    </row>
    <row r="54" spans="2:11" ht="12.75">
      <c r="B54" s="1" t="s">
        <v>32</v>
      </c>
      <c r="C54" s="22">
        <v>5</v>
      </c>
      <c r="D54" s="1" t="s">
        <v>40</v>
      </c>
      <c r="G54" s="1">
        <v>1</v>
      </c>
      <c r="K54" s="44">
        <v>3</v>
      </c>
    </row>
    <row r="55" spans="2:11" ht="12.75">
      <c r="B55" s="1" t="s">
        <v>33</v>
      </c>
      <c r="C55" s="22">
        <v>3</v>
      </c>
      <c r="D55" s="1" t="s">
        <v>34</v>
      </c>
      <c r="G55" s="1">
        <v>0.5</v>
      </c>
      <c r="K55" s="44">
        <v>3</v>
      </c>
    </row>
    <row r="56" spans="2:11" ht="12.75">
      <c r="B56" s="1" t="s">
        <v>145</v>
      </c>
      <c r="C56" s="22">
        <v>3</v>
      </c>
      <c r="D56" s="1" t="s">
        <v>34</v>
      </c>
      <c r="G56" s="1">
        <v>0.5</v>
      </c>
      <c r="K56" s="44">
        <v>3</v>
      </c>
    </row>
    <row r="57" spans="2:11" ht="12.75">
      <c r="B57" s="1" t="s">
        <v>39</v>
      </c>
      <c r="C57" s="22">
        <v>6</v>
      </c>
      <c r="D57" s="1" t="s">
        <v>64</v>
      </c>
      <c r="G57" s="1">
        <v>0.5</v>
      </c>
      <c r="K57" s="44">
        <v>3</v>
      </c>
    </row>
    <row r="58" spans="2:11" ht="12.75">
      <c r="B58" s="1" t="s">
        <v>145</v>
      </c>
      <c r="C58" s="22">
        <v>5</v>
      </c>
      <c r="D58" s="1" t="s">
        <v>37</v>
      </c>
      <c r="G58" s="1">
        <v>1</v>
      </c>
      <c r="K58" s="44">
        <v>3</v>
      </c>
    </row>
    <row r="59" spans="1:11" ht="12.75">
      <c r="A59" s="1" t="s">
        <v>38</v>
      </c>
      <c r="C59" s="22"/>
      <c r="K59" s="44"/>
    </row>
    <row r="60" spans="2:11" ht="12.75">
      <c r="B60" s="1" t="s">
        <v>39</v>
      </c>
      <c r="C60" s="22">
        <v>1</v>
      </c>
      <c r="D60" s="1" t="s">
        <v>40</v>
      </c>
      <c r="K60" s="44">
        <v>3</v>
      </c>
    </row>
    <row r="61" spans="2:11" ht="12.75">
      <c r="B61" s="1" t="s">
        <v>108</v>
      </c>
      <c r="C61" s="22">
        <v>1</v>
      </c>
      <c r="D61" s="1" t="s">
        <v>36</v>
      </c>
      <c r="K61" s="44">
        <v>3</v>
      </c>
    </row>
    <row r="62" spans="2:11" ht="12.75">
      <c r="B62" s="1" t="s">
        <v>35</v>
      </c>
      <c r="C62" s="22">
        <v>1</v>
      </c>
      <c r="D62" s="1" t="s">
        <v>37</v>
      </c>
      <c r="K62" s="44">
        <v>3</v>
      </c>
    </row>
    <row r="63" ht="12.75">
      <c r="K63" s="44"/>
    </row>
    <row r="64" spans="1:11" ht="12.75">
      <c r="A64" s="11" t="s">
        <v>143</v>
      </c>
      <c r="C64" s="3" t="s">
        <v>51</v>
      </c>
      <c r="D64" s="3" t="s">
        <v>46</v>
      </c>
      <c r="E64" s="60" t="s">
        <v>144</v>
      </c>
      <c r="F64" s="60"/>
      <c r="G64" s="60" t="s">
        <v>48</v>
      </c>
      <c r="H64" s="60"/>
      <c r="I64" s="3" t="s">
        <v>46</v>
      </c>
      <c r="J64" s="3" t="s">
        <v>47</v>
      </c>
      <c r="K64" s="44"/>
    </row>
    <row r="65" spans="1:11" ht="12.75">
      <c r="A65" s="11"/>
      <c r="C65" s="3" t="s">
        <v>121</v>
      </c>
      <c r="D65" s="3" t="s">
        <v>122</v>
      </c>
      <c r="E65" s="3" t="s">
        <v>47</v>
      </c>
      <c r="F65" s="3" t="s">
        <v>46</v>
      </c>
      <c r="G65" s="3" t="s">
        <v>49</v>
      </c>
      <c r="H65" s="3" t="s">
        <v>50</v>
      </c>
      <c r="I65" s="3" t="s">
        <v>123</v>
      </c>
      <c r="J65" s="3" t="s">
        <v>118</v>
      </c>
      <c r="K65" s="44"/>
    </row>
    <row r="66" spans="1:11" ht="12.75">
      <c r="A66" s="11"/>
      <c r="C66" s="2"/>
      <c r="D66" s="2"/>
      <c r="E66" s="2"/>
      <c r="F66" s="2"/>
      <c r="G66" s="2"/>
      <c r="H66" s="2"/>
      <c r="I66" s="3"/>
      <c r="K66" s="44"/>
    </row>
    <row r="67" spans="1:11" ht="12.75">
      <c r="A67" s="15" t="s">
        <v>16</v>
      </c>
      <c r="K67" s="44"/>
    </row>
    <row r="68" spans="1:12" ht="12.75">
      <c r="A68" s="1" t="s">
        <v>22</v>
      </c>
      <c r="B68" s="1" t="s">
        <v>52</v>
      </c>
      <c r="C68" s="22">
        <v>3</v>
      </c>
      <c r="D68" s="22">
        <v>2</v>
      </c>
      <c r="E68" s="20">
        <v>15</v>
      </c>
      <c r="F68" s="20">
        <v>90</v>
      </c>
      <c r="G68" s="20"/>
      <c r="I68" s="20">
        <f>(+E68+(G68*H68))*C68*D68</f>
        <v>90</v>
      </c>
      <c r="J68" s="20">
        <f>+E68+G68</f>
        <v>15</v>
      </c>
      <c r="K68" s="44" t="s">
        <v>134</v>
      </c>
      <c r="L68" s="17"/>
    </row>
    <row r="69" spans="2:12" ht="12.75">
      <c r="B69" s="1" t="s">
        <v>145</v>
      </c>
      <c r="C69" s="22">
        <v>3</v>
      </c>
      <c r="D69" s="22">
        <v>2</v>
      </c>
      <c r="E69" s="20">
        <v>8</v>
      </c>
      <c r="F69" s="20">
        <v>48</v>
      </c>
      <c r="G69" s="20">
        <v>3</v>
      </c>
      <c r="H69" s="1">
        <v>0.5</v>
      </c>
      <c r="I69" s="20">
        <f>(+E69+(G69*H69))*C69*D69</f>
        <v>57</v>
      </c>
      <c r="J69" s="20">
        <f>+E69+G69</f>
        <v>11</v>
      </c>
      <c r="K69" s="44" t="s">
        <v>134</v>
      </c>
      <c r="L69" s="17"/>
    </row>
    <row r="70" spans="2:12" ht="12.75">
      <c r="B70" s="1" t="s">
        <v>108</v>
      </c>
      <c r="C70" s="22">
        <v>2</v>
      </c>
      <c r="D70" s="22">
        <v>2</v>
      </c>
      <c r="E70" s="20">
        <v>11</v>
      </c>
      <c r="F70" s="20">
        <v>44</v>
      </c>
      <c r="G70" s="20"/>
      <c r="I70" s="20">
        <f>(+E70+(G70*H70))*C70*D70</f>
        <v>44</v>
      </c>
      <c r="J70" s="20">
        <f>+E70+G70</f>
        <v>11</v>
      </c>
      <c r="K70" s="44" t="s">
        <v>134</v>
      </c>
      <c r="L70" s="17"/>
    </row>
    <row r="71" spans="2:12" ht="12.75">
      <c r="B71" s="1" t="s">
        <v>33</v>
      </c>
      <c r="C71" s="22">
        <v>2</v>
      </c>
      <c r="D71" s="22">
        <v>2</v>
      </c>
      <c r="E71" s="20">
        <v>5</v>
      </c>
      <c r="F71" s="20">
        <v>20</v>
      </c>
      <c r="G71" s="20">
        <v>3</v>
      </c>
      <c r="H71" s="1">
        <v>0.5</v>
      </c>
      <c r="I71" s="20">
        <f>(+E71+(G71*H71))*C71*D71</f>
        <v>26</v>
      </c>
      <c r="J71" s="20">
        <f>+E71+G71</f>
        <v>8</v>
      </c>
      <c r="K71" s="44" t="s">
        <v>134</v>
      </c>
      <c r="L71" s="17"/>
    </row>
    <row r="72" spans="2:12" ht="12.75">
      <c r="B72" s="1" t="s">
        <v>54</v>
      </c>
      <c r="C72" s="30" t="s">
        <v>2</v>
      </c>
      <c r="D72" s="30" t="s">
        <v>2</v>
      </c>
      <c r="E72" s="33" t="s">
        <v>2</v>
      </c>
      <c r="F72" s="20">
        <v>65</v>
      </c>
      <c r="G72" s="20"/>
      <c r="I72" s="20">
        <f>+F72</f>
        <v>65</v>
      </c>
      <c r="J72" s="33" t="s">
        <v>2</v>
      </c>
      <c r="K72" s="44" t="s">
        <v>134</v>
      </c>
      <c r="L72" s="17"/>
    </row>
    <row r="73" spans="3:12" ht="12.75">
      <c r="C73" s="30"/>
      <c r="D73" s="30"/>
      <c r="E73" s="21">
        <f>SUM(E68:E72)</f>
        <v>39</v>
      </c>
      <c r="F73" s="21">
        <f>SUM(F68:F72)</f>
        <v>267</v>
      </c>
      <c r="G73" s="20"/>
      <c r="I73" s="21">
        <f>SUM(I68:I72)</f>
        <v>282</v>
      </c>
      <c r="J73" s="21">
        <f>SUM(J68:J72)</f>
        <v>45</v>
      </c>
      <c r="K73" s="44"/>
      <c r="L73" s="17"/>
    </row>
    <row r="74" spans="1:12" ht="12.75">
      <c r="A74" s="1" t="s">
        <v>19</v>
      </c>
      <c r="B74" s="1" t="s">
        <v>35</v>
      </c>
      <c r="C74" s="22">
        <v>2</v>
      </c>
      <c r="D74" s="22">
        <v>2</v>
      </c>
      <c r="E74" s="20">
        <v>6</v>
      </c>
      <c r="F74" s="20">
        <v>24</v>
      </c>
      <c r="G74" s="20"/>
      <c r="I74" s="20">
        <f>(+E74+(G74*H74))*C74*D74</f>
        <v>24</v>
      </c>
      <c r="J74" s="20">
        <f>+E74+G74</f>
        <v>6</v>
      </c>
      <c r="K74" s="44" t="s">
        <v>134</v>
      </c>
      <c r="L74" s="17"/>
    </row>
    <row r="75" spans="2:12" ht="12.75">
      <c r="B75" s="1" t="s">
        <v>39</v>
      </c>
      <c r="C75" s="22">
        <v>3</v>
      </c>
      <c r="D75" s="22">
        <v>2</v>
      </c>
      <c r="E75" s="20">
        <v>10</v>
      </c>
      <c r="F75" s="20">
        <v>60</v>
      </c>
      <c r="G75" s="20"/>
      <c r="I75" s="20">
        <f>(+E75+(G75*H75))*C75*D75</f>
        <v>60</v>
      </c>
      <c r="J75" s="20">
        <f>+E75+G75</f>
        <v>10</v>
      </c>
      <c r="K75" s="44" t="s">
        <v>134</v>
      </c>
      <c r="L75" s="17"/>
    </row>
    <row r="76" spans="2:12" ht="12.75">
      <c r="B76" s="1" t="s">
        <v>53</v>
      </c>
      <c r="C76" s="22">
        <v>3</v>
      </c>
      <c r="D76" s="22">
        <v>2</v>
      </c>
      <c r="E76" s="20">
        <v>44</v>
      </c>
      <c r="F76" s="20">
        <v>264</v>
      </c>
      <c r="G76" s="20"/>
      <c r="I76" s="20">
        <f>(+E76+(G76*H76))*C76*D76</f>
        <v>264</v>
      </c>
      <c r="J76" s="20">
        <f>+E76+G76</f>
        <v>44</v>
      </c>
      <c r="K76" s="44" t="s">
        <v>134</v>
      </c>
      <c r="L76" s="17"/>
    </row>
    <row r="77" spans="2:12" ht="12.75">
      <c r="B77" s="1" t="s">
        <v>32</v>
      </c>
      <c r="C77" s="22">
        <v>3</v>
      </c>
      <c r="D77" s="22">
        <v>2</v>
      </c>
      <c r="E77" s="20">
        <v>12</v>
      </c>
      <c r="F77" s="20">
        <v>72</v>
      </c>
      <c r="G77" s="20">
        <v>5</v>
      </c>
      <c r="H77" s="1">
        <v>1</v>
      </c>
      <c r="I77" s="20">
        <f>(+E77+(G77*H77))*C77*D77</f>
        <v>102</v>
      </c>
      <c r="J77" s="20">
        <f>+E77+G77</f>
        <v>17</v>
      </c>
      <c r="K77" s="44" t="s">
        <v>134</v>
      </c>
      <c r="L77" s="17"/>
    </row>
    <row r="78" spans="2:12" ht="12.75">
      <c r="B78" s="1" t="s">
        <v>54</v>
      </c>
      <c r="C78" s="30" t="s">
        <v>2</v>
      </c>
      <c r="D78" s="30" t="s">
        <v>2</v>
      </c>
      <c r="E78" s="33" t="s">
        <v>2</v>
      </c>
      <c r="F78" s="20">
        <v>60</v>
      </c>
      <c r="G78" s="20"/>
      <c r="I78" s="20">
        <f>+F78</f>
        <v>60</v>
      </c>
      <c r="J78" s="33" t="s">
        <v>2</v>
      </c>
      <c r="K78" s="44" t="s">
        <v>134</v>
      </c>
      <c r="L78" s="17"/>
    </row>
    <row r="79" spans="3:12" ht="12.75">
      <c r="C79" s="13"/>
      <c r="D79" s="13"/>
      <c r="E79" s="21">
        <f>SUM(E74:E78)</f>
        <v>72</v>
      </c>
      <c r="F79" s="21">
        <f>SUM(F74:F78)</f>
        <v>480</v>
      </c>
      <c r="G79" s="13"/>
      <c r="H79" s="13"/>
      <c r="I79" s="21">
        <f>SUM(I74:I78)</f>
        <v>510</v>
      </c>
      <c r="J79" s="21">
        <f>SUM(J74:J78)</f>
        <v>77</v>
      </c>
      <c r="K79" s="44"/>
      <c r="L79" s="17"/>
    </row>
    <row r="80" spans="5:12" ht="13.5" thickBot="1">
      <c r="E80" s="31">
        <f>+E73+E79</f>
        <v>111</v>
      </c>
      <c r="F80" s="31">
        <f>+F73+F79</f>
        <v>747</v>
      </c>
      <c r="I80" s="17">
        <f>+I73+I79</f>
        <v>792</v>
      </c>
      <c r="J80" s="31">
        <f>+J73+J79</f>
        <v>122</v>
      </c>
      <c r="K80" s="44"/>
      <c r="L80" s="17"/>
    </row>
    <row r="81" spans="5:12" ht="12.75">
      <c r="E81" s="20"/>
      <c r="G81" s="1" t="s">
        <v>154</v>
      </c>
      <c r="I81" s="20">
        <f>+I24</f>
        <v>815</v>
      </c>
      <c r="K81" s="44"/>
      <c r="L81" s="13"/>
    </row>
    <row r="82" spans="5:12" ht="13.5" thickBot="1">
      <c r="E82" s="20"/>
      <c r="G82" s="1" t="s">
        <v>155</v>
      </c>
      <c r="I82" s="55">
        <f>+I80-I81</f>
        <v>-23</v>
      </c>
      <c r="K82" s="44"/>
      <c r="L82" s="13"/>
    </row>
    <row r="83" spans="1:12" ht="12.75">
      <c r="A83" s="15" t="s">
        <v>17</v>
      </c>
      <c r="K83" s="44"/>
      <c r="L83" s="13"/>
    </row>
    <row r="84" spans="1:12" ht="12.75">
      <c r="A84" s="1" t="s">
        <v>22</v>
      </c>
      <c r="B84" s="1" t="s">
        <v>52</v>
      </c>
      <c r="C84" s="22">
        <v>3</v>
      </c>
      <c r="D84" s="22">
        <v>2</v>
      </c>
      <c r="E84" s="20">
        <f>+J68</f>
        <v>15</v>
      </c>
      <c r="F84" s="20">
        <f>+I68</f>
        <v>90</v>
      </c>
      <c r="G84" s="20"/>
      <c r="I84" s="20">
        <f>(+E84+(G84*H84))*C84*D84</f>
        <v>90</v>
      </c>
      <c r="J84" s="20">
        <f>+E84+G84</f>
        <v>15</v>
      </c>
      <c r="K84" s="44">
        <v>3</v>
      </c>
      <c r="L84" s="17"/>
    </row>
    <row r="85" spans="2:12" ht="12.75">
      <c r="B85" s="1" t="s">
        <v>145</v>
      </c>
      <c r="C85" s="22">
        <v>3</v>
      </c>
      <c r="D85" s="22">
        <v>2</v>
      </c>
      <c r="E85" s="20">
        <f>+J69</f>
        <v>11</v>
      </c>
      <c r="F85" s="20">
        <v>66</v>
      </c>
      <c r="G85" s="20"/>
      <c r="I85" s="20">
        <f>(+E85+(G85*H85))*C85*D85</f>
        <v>66</v>
      </c>
      <c r="J85" s="20">
        <f>+E85+G85</f>
        <v>11</v>
      </c>
      <c r="K85" s="44">
        <v>3</v>
      </c>
      <c r="L85" s="17"/>
    </row>
    <row r="86" spans="2:12" ht="12.75">
      <c r="B86" s="1" t="s">
        <v>108</v>
      </c>
      <c r="C86" s="22">
        <v>3</v>
      </c>
      <c r="D86" s="22">
        <v>2</v>
      </c>
      <c r="E86" s="20">
        <f>+J70</f>
        <v>11</v>
      </c>
      <c r="F86" s="20">
        <v>66</v>
      </c>
      <c r="G86" s="20"/>
      <c r="I86" s="20">
        <f>(+E86+(G86*H86))*C86*D86</f>
        <v>66</v>
      </c>
      <c r="J86" s="20">
        <f>+E86+G86</f>
        <v>11</v>
      </c>
      <c r="K86" s="44">
        <v>3</v>
      </c>
      <c r="L86" s="17"/>
    </row>
    <row r="87" spans="2:12" ht="12.75">
      <c r="B87" s="1" t="s">
        <v>33</v>
      </c>
      <c r="C87" s="22">
        <v>2</v>
      </c>
      <c r="D87" s="22">
        <v>2</v>
      </c>
      <c r="E87" s="20">
        <f>+J71</f>
        <v>8</v>
      </c>
      <c r="F87" s="20">
        <v>32</v>
      </c>
      <c r="G87" s="20"/>
      <c r="I87" s="20">
        <f>(+E87+(G87*H87))*C87*D87</f>
        <v>32</v>
      </c>
      <c r="J87" s="20">
        <f>+E87+G87</f>
        <v>8</v>
      </c>
      <c r="K87" s="44">
        <v>3</v>
      </c>
      <c r="L87" s="17"/>
    </row>
    <row r="88" spans="2:12" ht="12.75">
      <c r="B88" s="1" t="s">
        <v>54</v>
      </c>
      <c r="C88" s="30" t="s">
        <v>2</v>
      </c>
      <c r="D88" s="30" t="s">
        <v>2</v>
      </c>
      <c r="E88" s="48" t="str">
        <f>+J72</f>
        <v>-</v>
      </c>
      <c r="F88" s="20">
        <f>+I72</f>
        <v>65</v>
      </c>
      <c r="G88" s="20"/>
      <c r="I88" s="20">
        <f>+F88</f>
        <v>65</v>
      </c>
      <c r="J88" s="33" t="s">
        <v>2</v>
      </c>
      <c r="K88" s="44">
        <v>3</v>
      </c>
      <c r="L88" s="47"/>
    </row>
    <row r="89" spans="3:12" ht="12.75">
      <c r="C89" s="30"/>
      <c r="D89" s="30"/>
      <c r="E89" s="21">
        <f>SUM(E84:E88)</f>
        <v>45</v>
      </c>
      <c r="F89" s="21">
        <f>SUM(F84:F88)</f>
        <v>319</v>
      </c>
      <c r="G89" s="20"/>
      <c r="I89" s="21">
        <f>SUM(I84:I88)</f>
        <v>319</v>
      </c>
      <c r="J89" s="21">
        <f>SUM(J84:J88)</f>
        <v>45</v>
      </c>
      <c r="K89" s="44"/>
      <c r="L89" s="17"/>
    </row>
    <row r="90" spans="1:12" ht="12.75">
      <c r="A90" s="1" t="s">
        <v>19</v>
      </c>
      <c r="B90" s="1" t="s">
        <v>35</v>
      </c>
      <c r="C90" s="22">
        <v>2</v>
      </c>
      <c r="D90" s="22">
        <v>2</v>
      </c>
      <c r="E90" s="20">
        <f>+J74</f>
        <v>6</v>
      </c>
      <c r="F90" s="20">
        <f>+I74</f>
        <v>24</v>
      </c>
      <c r="G90" s="20"/>
      <c r="I90" s="20">
        <f>(+E90+(G90*H90))*C90*D90</f>
        <v>24</v>
      </c>
      <c r="J90" s="20">
        <f>+E90+G90</f>
        <v>6</v>
      </c>
      <c r="K90" s="44">
        <v>3</v>
      </c>
      <c r="L90" s="17"/>
    </row>
    <row r="91" spans="2:12" ht="12.75">
      <c r="B91" s="1" t="s">
        <v>39</v>
      </c>
      <c r="C91" s="22">
        <v>3</v>
      </c>
      <c r="D91" s="22">
        <v>2</v>
      </c>
      <c r="E91" s="20">
        <f>+J75</f>
        <v>10</v>
      </c>
      <c r="F91" s="20">
        <f>+I75</f>
        <v>60</v>
      </c>
      <c r="G91" s="20">
        <v>6</v>
      </c>
      <c r="H91" s="1">
        <v>0.5</v>
      </c>
      <c r="I91" s="20">
        <f>(+E91+(G91*H91))*C91*D91</f>
        <v>78</v>
      </c>
      <c r="J91" s="20">
        <f>+E91+G91</f>
        <v>16</v>
      </c>
      <c r="K91" s="44">
        <v>3</v>
      </c>
      <c r="L91" s="17"/>
    </row>
    <row r="92" spans="2:12" ht="12.75">
      <c r="B92" s="1" t="s">
        <v>53</v>
      </c>
      <c r="C92" s="22">
        <v>3</v>
      </c>
      <c r="D92" s="22">
        <v>2</v>
      </c>
      <c r="E92" s="20">
        <f>+J76</f>
        <v>44</v>
      </c>
      <c r="F92" s="20">
        <f>+I76</f>
        <v>264</v>
      </c>
      <c r="G92" s="20"/>
      <c r="I92" s="20">
        <f>(+E92+(G92*H92))*C92*D92</f>
        <v>264</v>
      </c>
      <c r="J92" s="20">
        <f>+E92+G92</f>
        <v>44</v>
      </c>
      <c r="K92" s="44">
        <v>3</v>
      </c>
      <c r="L92" s="17"/>
    </row>
    <row r="93" spans="2:12" ht="12.75">
      <c r="B93" s="1" t="s">
        <v>32</v>
      </c>
      <c r="C93" s="22">
        <v>3</v>
      </c>
      <c r="D93" s="22">
        <v>2</v>
      </c>
      <c r="E93" s="20">
        <f>+J77</f>
        <v>17</v>
      </c>
      <c r="F93" s="20">
        <f>+I77</f>
        <v>102</v>
      </c>
      <c r="G93" s="20"/>
      <c r="I93" s="20">
        <f>(+E93+(G93*H93))*C93*D93</f>
        <v>102</v>
      </c>
      <c r="J93" s="20">
        <f>+E93+G93</f>
        <v>17</v>
      </c>
      <c r="K93" s="44">
        <v>3</v>
      </c>
      <c r="L93" s="17"/>
    </row>
    <row r="94" spans="2:12" ht="12.75">
      <c r="B94" s="1" t="s">
        <v>54</v>
      </c>
      <c r="C94" s="30" t="s">
        <v>2</v>
      </c>
      <c r="D94" s="30" t="s">
        <v>2</v>
      </c>
      <c r="E94" s="48" t="str">
        <f>+J78</f>
        <v>-</v>
      </c>
      <c r="F94" s="20">
        <f>+I78</f>
        <v>60</v>
      </c>
      <c r="G94" s="48"/>
      <c r="H94" s="8"/>
      <c r="I94" s="20">
        <f>+F94</f>
        <v>60</v>
      </c>
      <c r="J94" s="33" t="s">
        <v>2</v>
      </c>
      <c r="K94" s="44">
        <v>3</v>
      </c>
      <c r="L94" s="47"/>
    </row>
    <row r="95" spans="3:12" ht="12.75">
      <c r="C95" s="17"/>
      <c r="D95" s="17"/>
      <c r="E95" s="21">
        <f>SUM(E90:E94)</f>
        <v>77</v>
      </c>
      <c r="F95" s="21">
        <f>SUM(F90:F94)</f>
        <v>510</v>
      </c>
      <c r="G95" s="13"/>
      <c r="H95" s="13"/>
      <c r="I95" s="21">
        <f>SUM(I90:I94)</f>
        <v>528</v>
      </c>
      <c r="J95" s="21">
        <f>SUM(J90:J94)</f>
        <v>83</v>
      </c>
      <c r="K95" s="44"/>
      <c r="L95" s="17"/>
    </row>
    <row r="96" spans="3:12" ht="13.5" thickBot="1">
      <c r="C96" s="17"/>
      <c r="D96" s="17"/>
      <c r="E96" s="31">
        <f>+E89+E95</f>
        <v>122</v>
      </c>
      <c r="F96" s="31">
        <f>+F89+F95</f>
        <v>829</v>
      </c>
      <c r="I96" s="17">
        <f>+I89+I95</f>
        <v>847</v>
      </c>
      <c r="J96" s="31">
        <f>+J89+J95</f>
        <v>128</v>
      </c>
      <c r="K96" s="44"/>
      <c r="L96" s="17"/>
    </row>
    <row r="97" spans="3:11" ht="12.75">
      <c r="C97" s="20"/>
      <c r="G97" s="1" t="s">
        <v>154</v>
      </c>
      <c r="I97" s="20">
        <f>+I29</f>
        <v>866</v>
      </c>
      <c r="K97" s="44"/>
    </row>
    <row r="98" spans="3:11" ht="13.5" thickBot="1">
      <c r="C98" s="20"/>
      <c r="G98" s="1" t="s">
        <v>155</v>
      </c>
      <c r="I98" s="55">
        <f>+I96-I97</f>
        <v>-19</v>
      </c>
      <c r="K98" s="44"/>
    </row>
    <row r="99" spans="1:11" ht="15.75">
      <c r="A99" s="57" t="s">
        <v>6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>
      <c r="A100" s="56" t="s">
        <v>7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8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9:11" ht="12.75">
      <c r="I103" s="8"/>
      <c r="J103" s="8"/>
      <c r="K103" s="44"/>
    </row>
    <row r="104" spans="9:11" ht="12.75">
      <c r="I104" s="8"/>
      <c r="J104" s="4"/>
      <c r="K104" s="45" t="s">
        <v>3</v>
      </c>
    </row>
    <row r="105" spans="1:11" ht="12.75">
      <c r="A105" s="11" t="s">
        <v>146</v>
      </c>
      <c r="C105" s="3" t="s">
        <v>51</v>
      </c>
      <c r="D105" s="3" t="s">
        <v>46</v>
      </c>
      <c r="E105" s="60" t="s">
        <v>152</v>
      </c>
      <c r="F105" s="60"/>
      <c r="G105" s="60" t="s">
        <v>48</v>
      </c>
      <c r="H105" s="60"/>
      <c r="I105" s="3" t="s">
        <v>46</v>
      </c>
      <c r="J105" s="3" t="s">
        <v>47</v>
      </c>
      <c r="K105" s="44"/>
    </row>
    <row r="106" spans="1:11" ht="12.75">
      <c r="A106" s="11"/>
      <c r="C106" s="3" t="s">
        <v>121</v>
      </c>
      <c r="D106" s="3" t="s">
        <v>122</v>
      </c>
      <c r="E106" s="3" t="s">
        <v>47</v>
      </c>
      <c r="F106" s="3" t="s">
        <v>46</v>
      </c>
      <c r="G106" s="3" t="s">
        <v>49</v>
      </c>
      <c r="H106" s="3" t="s">
        <v>50</v>
      </c>
      <c r="I106" s="3" t="s">
        <v>123</v>
      </c>
      <c r="J106" s="3" t="s">
        <v>118</v>
      </c>
      <c r="K106" s="44"/>
    </row>
    <row r="107" spans="3:11" ht="12.75">
      <c r="C107" s="20"/>
      <c r="K107" s="44"/>
    </row>
    <row r="108" spans="1:11" ht="12.75">
      <c r="A108" s="15" t="s">
        <v>18</v>
      </c>
      <c r="K108" s="44"/>
    </row>
    <row r="109" spans="1:11" ht="12.75">
      <c r="A109" s="1" t="s">
        <v>22</v>
      </c>
      <c r="B109" s="1" t="s">
        <v>52</v>
      </c>
      <c r="C109" s="22">
        <v>3</v>
      </c>
      <c r="D109" s="22">
        <v>2</v>
      </c>
      <c r="E109" s="20">
        <f>+J84</f>
        <v>15</v>
      </c>
      <c r="F109" s="20">
        <f>+I84</f>
        <v>90</v>
      </c>
      <c r="G109" s="22"/>
      <c r="H109" s="22"/>
      <c r="I109" s="20">
        <f>(+E109+(G109*H109))*C109*D109</f>
        <v>90</v>
      </c>
      <c r="J109" s="20">
        <f>+E109+G109</f>
        <v>15</v>
      </c>
      <c r="K109" s="44">
        <v>3</v>
      </c>
    </row>
    <row r="110" spans="2:11" ht="12.75">
      <c r="B110" s="1" t="s">
        <v>145</v>
      </c>
      <c r="C110" s="22">
        <v>3</v>
      </c>
      <c r="D110" s="22">
        <v>2</v>
      </c>
      <c r="E110" s="20">
        <f>+J85</f>
        <v>11</v>
      </c>
      <c r="F110" s="20">
        <f>+I85</f>
        <v>66</v>
      </c>
      <c r="G110" s="22">
        <v>5</v>
      </c>
      <c r="H110" s="12">
        <v>1</v>
      </c>
      <c r="I110" s="20">
        <f>(+E110+(G110*H110))*C110*D110</f>
        <v>96</v>
      </c>
      <c r="J110" s="20">
        <f>+E110+G110</f>
        <v>16</v>
      </c>
      <c r="K110" s="44">
        <v>3</v>
      </c>
    </row>
    <row r="111" spans="2:11" ht="12.75">
      <c r="B111" s="1" t="s">
        <v>108</v>
      </c>
      <c r="C111" s="22">
        <v>3</v>
      </c>
      <c r="D111" s="22">
        <v>2</v>
      </c>
      <c r="E111" s="20">
        <f>+J86</f>
        <v>11</v>
      </c>
      <c r="F111" s="20">
        <f>+I86</f>
        <v>66</v>
      </c>
      <c r="G111" s="22"/>
      <c r="H111" s="22"/>
      <c r="I111" s="20">
        <f>(+E111+(G111*H111))*C111*D111</f>
        <v>66</v>
      </c>
      <c r="J111" s="20">
        <f>+E111+G111</f>
        <v>11</v>
      </c>
      <c r="K111" s="44">
        <v>3</v>
      </c>
    </row>
    <row r="112" spans="2:11" ht="12.75">
      <c r="B112" s="1" t="s">
        <v>33</v>
      </c>
      <c r="C112" s="22">
        <v>2</v>
      </c>
      <c r="D112" s="22">
        <v>2</v>
      </c>
      <c r="E112" s="20">
        <f>+J87</f>
        <v>8</v>
      </c>
      <c r="F112" s="20">
        <f>+I87</f>
        <v>32</v>
      </c>
      <c r="G112" s="22"/>
      <c r="H112" s="22"/>
      <c r="I112" s="20">
        <f>(+E112+(G112*H112))*C112*D112</f>
        <v>32</v>
      </c>
      <c r="J112" s="20">
        <f>+E112+G112</f>
        <v>8</v>
      </c>
      <c r="K112" s="44">
        <v>3</v>
      </c>
    </row>
    <row r="113" spans="2:11" ht="12.75">
      <c r="B113" s="1" t="s">
        <v>54</v>
      </c>
      <c r="C113" s="30" t="s">
        <v>2</v>
      </c>
      <c r="D113" s="30" t="s">
        <v>2</v>
      </c>
      <c r="E113" s="48" t="str">
        <f>+J88</f>
        <v>-</v>
      </c>
      <c r="F113" s="20">
        <f>+I88</f>
        <v>65</v>
      </c>
      <c r="G113" s="30"/>
      <c r="H113" s="30"/>
      <c r="I113" s="20">
        <f>+F113</f>
        <v>65</v>
      </c>
      <c r="J113" s="33" t="s">
        <v>2</v>
      </c>
      <c r="K113" s="44">
        <v>3</v>
      </c>
    </row>
    <row r="114" spans="3:11" ht="12.75">
      <c r="C114" s="30"/>
      <c r="D114" s="30"/>
      <c r="E114" s="21">
        <f>SUM(E109:E113)</f>
        <v>45</v>
      </c>
      <c r="F114" s="21">
        <f>SUM(F109:F113)</f>
        <v>319</v>
      </c>
      <c r="G114" s="30"/>
      <c r="H114" s="30"/>
      <c r="I114" s="21">
        <f>SUM(I109:I113)</f>
        <v>349</v>
      </c>
      <c r="J114" s="21">
        <f>SUM(J109:J113)</f>
        <v>50</v>
      </c>
      <c r="K114" s="44"/>
    </row>
    <row r="115" spans="1:11" ht="12.75">
      <c r="A115" s="1" t="s">
        <v>19</v>
      </c>
      <c r="B115" s="1" t="s">
        <v>35</v>
      </c>
      <c r="C115" s="22">
        <v>3</v>
      </c>
      <c r="D115" s="22">
        <v>2</v>
      </c>
      <c r="E115" s="20">
        <f>+J90</f>
        <v>6</v>
      </c>
      <c r="F115" s="20">
        <v>36</v>
      </c>
      <c r="G115" s="22"/>
      <c r="H115" s="22"/>
      <c r="I115" s="20">
        <f>(+E115+(G115*H115))*C115*D115</f>
        <v>36</v>
      </c>
      <c r="J115" s="20">
        <f>+E115+G115</f>
        <v>6</v>
      </c>
      <c r="K115" s="44">
        <v>3</v>
      </c>
    </row>
    <row r="116" spans="2:11" ht="12.75">
      <c r="B116" s="1" t="s">
        <v>39</v>
      </c>
      <c r="C116" s="22">
        <v>3</v>
      </c>
      <c r="D116" s="22">
        <v>2</v>
      </c>
      <c r="E116" s="20">
        <f>+J91</f>
        <v>16</v>
      </c>
      <c r="F116" s="20">
        <v>96</v>
      </c>
      <c r="G116" s="22"/>
      <c r="H116" s="22"/>
      <c r="I116" s="20">
        <f>(+E116+(G116*H116))*C116*D116</f>
        <v>96</v>
      </c>
      <c r="J116" s="20">
        <f>+E116+G116</f>
        <v>16</v>
      </c>
      <c r="K116" s="44">
        <v>3</v>
      </c>
    </row>
    <row r="117" spans="2:11" ht="12.75">
      <c r="B117" s="1" t="s">
        <v>53</v>
      </c>
      <c r="C117" s="22">
        <v>3</v>
      </c>
      <c r="D117" s="22">
        <v>2</v>
      </c>
      <c r="E117" s="20">
        <f>+J92</f>
        <v>44</v>
      </c>
      <c r="F117" s="20">
        <f>+I92</f>
        <v>264</v>
      </c>
      <c r="G117" s="22"/>
      <c r="H117" s="22"/>
      <c r="I117" s="20">
        <f>(+E117+(G117*H117))*C117*D117</f>
        <v>264</v>
      </c>
      <c r="J117" s="20">
        <f>+E117+G117</f>
        <v>44</v>
      </c>
      <c r="K117" s="44">
        <v>3</v>
      </c>
    </row>
    <row r="118" spans="2:11" ht="12.75">
      <c r="B118" s="1" t="s">
        <v>32</v>
      </c>
      <c r="C118" s="22">
        <v>3</v>
      </c>
      <c r="D118" s="22">
        <v>2</v>
      </c>
      <c r="E118" s="20">
        <f>+J93</f>
        <v>17</v>
      </c>
      <c r="F118" s="20">
        <f>+I93</f>
        <v>102</v>
      </c>
      <c r="G118" s="22"/>
      <c r="H118" s="22"/>
      <c r="I118" s="20">
        <f>(+E118+(G118*H118))*C118*D118</f>
        <v>102</v>
      </c>
      <c r="J118" s="20">
        <f>+E118+G118</f>
        <v>17</v>
      </c>
      <c r="K118" s="44">
        <v>3</v>
      </c>
    </row>
    <row r="119" spans="2:11" ht="12.75">
      <c r="B119" s="1" t="s">
        <v>54</v>
      </c>
      <c r="C119" s="30" t="s">
        <v>2</v>
      </c>
      <c r="D119" s="30" t="s">
        <v>2</v>
      </c>
      <c r="E119" s="48" t="str">
        <f>+J94</f>
        <v>-</v>
      </c>
      <c r="F119" s="20">
        <f>+I94</f>
        <v>60</v>
      </c>
      <c r="G119" s="30"/>
      <c r="H119" s="30"/>
      <c r="I119" s="20">
        <f>+F119</f>
        <v>60</v>
      </c>
      <c r="J119" s="33" t="s">
        <v>2</v>
      </c>
      <c r="K119" s="44">
        <v>3</v>
      </c>
    </row>
    <row r="120" spans="3:11" ht="12.75">
      <c r="C120" s="13"/>
      <c r="D120" s="13"/>
      <c r="E120" s="49">
        <f>SUM(E115:E119)</f>
        <v>83</v>
      </c>
      <c r="F120" s="49">
        <f>SUM(F115:F119)</f>
        <v>558</v>
      </c>
      <c r="G120" s="13"/>
      <c r="H120" s="13"/>
      <c r="I120" s="21">
        <f>SUM(I115:I119)</f>
        <v>558</v>
      </c>
      <c r="J120" s="21">
        <f>SUM(J115:J119)</f>
        <v>83</v>
      </c>
      <c r="K120" s="44"/>
    </row>
    <row r="121" spans="5:11" ht="13.5" thickBot="1">
      <c r="E121" s="31">
        <f>+E114+E120</f>
        <v>128</v>
      </c>
      <c r="F121" s="31">
        <f>+F114+F120</f>
        <v>877</v>
      </c>
      <c r="I121" s="17">
        <f>+I114+I120</f>
        <v>907</v>
      </c>
      <c r="J121" s="31">
        <f>+J114+J120</f>
        <v>133</v>
      </c>
      <c r="K121" s="44"/>
    </row>
    <row r="122" spans="5:11" ht="12.75">
      <c r="E122" s="17"/>
      <c r="F122" s="17"/>
      <c r="G122" s="1" t="s">
        <v>154</v>
      </c>
      <c r="I122" s="17">
        <f>+I34</f>
        <v>910</v>
      </c>
      <c r="J122" s="17"/>
      <c r="K122" s="44"/>
    </row>
    <row r="123" spans="5:11" ht="13.5" thickBot="1">
      <c r="E123" s="17"/>
      <c r="F123" s="17"/>
      <c r="G123" s="1" t="s">
        <v>155</v>
      </c>
      <c r="I123" s="55">
        <f>+I121-I122</f>
        <v>-3</v>
      </c>
      <c r="J123" s="17"/>
      <c r="K123" s="44"/>
    </row>
    <row r="124" spans="1:11" ht="15.75">
      <c r="A124" s="57" t="s">
        <v>8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>
      <c r="A125" s="56" t="s">
        <v>7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8.7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3:11" ht="12.75">
      <c r="C128" s="20"/>
      <c r="K128" s="45" t="s">
        <v>3</v>
      </c>
    </row>
    <row r="129" spans="1:11" ht="12.75">
      <c r="A129" s="11" t="s">
        <v>55</v>
      </c>
      <c r="C129" s="20"/>
      <c r="K129" s="44"/>
    </row>
    <row r="130" spans="3:11" ht="12.75">
      <c r="C130" s="20"/>
      <c r="G130" s="3" t="s">
        <v>56</v>
      </c>
      <c r="H130" s="3" t="s">
        <v>58</v>
      </c>
      <c r="I130" s="3"/>
      <c r="J130" s="3" t="s">
        <v>57</v>
      </c>
      <c r="K130" s="44"/>
    </row>
    <row r="131" spans="3:11" ht="12.75">
      <c r="C131" s="20"/>
      <c r="G131" s="3" t="s">
        <v>46</v>
      </c>
      <c r="H131" s="3" t="s">
        <v>46</v>
      </c>
      <c r="I131" s="3"/>
      <c r="J131" s="3" t="s">
        <v>46</v>
      </c>
      <c r="K131" s="44"/>
    </row>
    <row r="132" spans="1:11" ht="12.75">
      <c r="A132" s="18" t="s">
        <v>59</v>
      </c>
      <c r="C132" s="32" t="s">
        <v>60</v>
      </c>
      <c r="G132" s="20">
        <v>687</v>
      </c>
      <c r="H132" s="20">
        <v>663</v>
      </c>
      <c r="I132" s="20"/>
      <c r="J132" s="20">
        <f>+H132-G132</f>
        <v>-24</v>
      </c>
      <c r="K132" s="44" t="s">
        <v>116</v>
      </c>
    </row>
    <row r="133" spans="3:11" ht="12.75">
      <c r="C133" s="32" t="s">
        <v>11</v>
      </c>
      <c r="G133" s="20">
        <v>757</v>
      </c>
      <c r="H133" s="20">
        <v>707</v>
      </c>
      <c r="I133" s="20"/>
      <c r="J133" s="20">
        <f aca="true" t="shared" si="3" ref="J133:J148">+H133-G133</f>
        <v>-50</v>
      </c>
      <c r="K133" s="44" t="s">
        <v>116</v>
      </c>
    </row>
    <row r="134" spans="3:11" ht="12.75">
      <c r="C134" s="32" t="s">
        <v>16</v>
      </c>
      <c r="G134" s="20">
        <f>+I24</f>
        <v>815</v>
      </c>
      <c r="H134" s="20">
        <v>792</v>
      </c>
      <c r="I134" s="20"/>
      <c r="J134" s="20">
        <f t="shared" si="3"/>
        <v>-23</v>
      </c>
      <c r="K134" s="44"/>
    </row>
    <row r="135" spans="3:11" ht="12.75">
      <c r="C135" s="32" t="s">
        <v>17</v>
      </c>
      <c r="G135" s="20">
        <f>+I29</f>
        <v>866</v>
      </c>
      <c r="H135" s="20">
        <v>847</v>
      </c>
      <c r="I135" s="20"/>
      <c r="J135" s="20">
        <f t="shared" si="3"/>
        <v>-19</v>
      </c>
      <c r="K135" s="44"/>
    </row>
    <row r="136" spans="3:11" ht="12.75">
      <c r="C136" s="32" t="s">
        <v>18</v>
      </c>
      <c r="G136" s="20">
        <f>+I34</f>
        <v>910</v>
      </c>
      <c r="H136" s="20">
        <f>+I121</f>
        <v>907</v>
      </c>
      <c r="I136" s="20"/>
      <c r="J136" s="20">
        <f t="shared" si="3"/>
        <v>-3</v>
      </c>
      <c r="K136" s="44"/>
    </row>
    <row r="137" spans="3:11" ht="12.75">
      <c r="C137" s="20"/>
      <c r="G137" s="20"/>
      <c r="H137" s="20"/>
      <c r="I137" s="20"/>
      <c r="J137" s="20"/>
      <c r="K137" s="44"/>
    </row>
    <row r="138" spans="1:11" ht="12.75">
      <c r="A138" s="1" t="s">
        <v>22</v>
      </c>
      <c r="C138" s="32" t="s">
        <v>60</v>
      </c>
      <c r="G138" s="20">
        <v>268</v>
      </c>
      <c r="H138" s="20">
        <v>243</v>
      </c>
      <c r="I138" s="20"/>
      <c r="J138" s="20">
        <f t="shared" si="3"/>
        <v>-25</v>
      </c>
      <c r="K138" s="44" t="s">
        <v>116</v>
      </c>
    </row>
    <row r="139" spans="3:11" ht="12.75">
      <c r="C139" s="32" t="s">
        <v>11</v>
      </c>
      <c r="G139" s="20">
        <v>299</v>
      </c>
      <c r="H139" s="20">
        <v>267</v>
      </c>
      <c r="I139" s="20"/>
      <c r="J139" s="20">
        <f t="shared" si="3"/>
        <v>-32</v>
      </c>
      <c r="K139" s="44" t="s">
        <v>116</v>
      </c>
    </row>
    <row r="140" spans="3:11" ht="12.75">
      <c r="C140" s="32" t="s">
        <v>16</v>
      </c>
      <c r="G140" s="20">
        <f>+I22</f>
        <v>325</v>
      </c>
      <c r="H140" s="20">
        <v>282</v>
      </c>
      <c r="I140" s="20"/>
      <c r="J140" s="20">
        <f t="shared" si="3"/>
        <v>-43</v>
      </c>
      <c r="K140" s="44"/>
    </row>
    <row r="141" spans="3:11" ht="12.75">
      <c r="C141" s="32" t="s">
        <v>17</v>
      </c>
      <c r="G141" s="20">
        <f>+I27</f>
        <v>348</v>
      </c>
      <c r="H141" s="20">
        <v>319</v>
      </c>
      <c r="I141" s="20"/>
      <c r="J141" s="20">
        <f t="shared" si="3"/>
        <v>-29</v>
      </c>
      <c r="K141" s="44"/>
    </row>
    <row r="142" spans="3:11" ht="12.75">
      <c r="C142" s="32" t="s">
        <v>18</v>
      </c>
      <c r="G142" s="20">
        <f>+I32</f>
        <v>367</v>
      </c>
      <c r="H142" s="20">
        <f>+I114</f>
        <v>349</v>
      </c>
      <c r="I142" s="20"/>
      <c r="J142" s="20">
        <f t="shared" si="3"/>
        <v>-18</v>
      </c>
      <c r="K142" s="44"/>
    </row>
    <row r="143" spans="3:11" ht="12.75">
      <c r="C143" s="20"/>
      <c r="G143" s="20"/>
      <c r="H143" s="20"/>
      <c r="I143" s="20"/>
      <c r="J143" s="20"/>
      <c r="K143" s="44"/>
    </row>
    <row r="144" spans="1:11" ht="12.75">
      <c r="A144" s="1" t="s">
        <v>19</v>
      </c>
      <c r="C144" s="32" t="s">
        <v>60</v>
      </c>
      <c r="G144" s="20">
        <v>419</v>
      </c>
      <c r="H144" s="20">
        <v>420</v>
      </c>
      <c r="I144" s="20"/>
      <c r="J144" s="20">
        <f t="shared" si="3"/>
        <v>1</v>
      </c>
      <c r="K144" s="44" t="s">
        <v>116</v>
      </c>
    </row>
    <row r="145" spans="3:11" ht="12.75">
      <c r="C145" s="32" t="s">
        <v>11</v>
      </c>
      <c r="G145" s="20">
        <v>458</v>
      </c>
      <c r="H145" s="20">
        <v>440</v>
      </c>
      <c r="I145" s="20"/>
      <c r="J145" s="20">
        <f t="shared" si="3"/>
        <v>-18</v>
      </c>
      <c r="K145" s="44" t="s">
        <v>116</v>
      </c>
    </row>
    <row r="146" spans="3:11" ht="12.75">
      <c r="C146" s="32" t="s">
        <v>16</v>
      </c>
      <c r="G146" s="20">
        <f>+I23</f>
        <v>490</v>
      </c>
      <c r="H146" s="20">
        <v>510</v>
      </c>
      <c r="I146" s="20"/>
      <c r="J146" s="20">
        <f t="shared" si="3"/>
        <v>20</v>
      </c>
      <c r="K146" s="44"/>
    </row>
    <row r="147" spans="3:11" ht="12.75">
      <c r="C147" s="32" t="s">
        <v>17</v>
      </c>
      <c r="G147" s="20">
        <f>+I28</f>
        <v>518</v>
      </c>
      <c r="H147" s="20">
        <f>+I95</f>
        <v>528</v>
      </c>
      <c r="I147" s="20"/>
      <c r="J147" s="20">
        <f t="shared" si="3"/>
        <v>10</v>
      </c>
      <c r="K147" s="44"/>
    </row>
    <row r="148" spans="3:11" ht="12.75">
      <c r="C148" s="32" t="s">
        <v>18</v>
      </c>
      <c r="G148" s="20">
        <f>+I33</f>
        <v>543</v>
      </c>
      <c r="H148" s="20">
        <f>+I120</f>
        <v>558</v>
      </c>
      <c r="I148" s="20"/>
      <c r="J148" s="20">
        <f t="shared" si="3"/>
        <v>15</v>
      </c>
      <c r="K148" s="44"/>
    </row>
    <row r="149" spans="3:11" ht="12.75">
      <c r="C149" s="20"/>
      <c r="G149" s="20"/>
      <c r="H149" s="20"/>
      <c r="I149" s="20"/>
      <c r="J149" s="20"/>
      <c r="K149" s="44"/>
    </row>
    <row r="150" spans="1:11" ht="15.75">
      <c r="A150" s="57" t="s">
        <v>10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>
      <c r="A151" s="56" t="s">
        <v>7</v>
      </c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ht="18.7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  <row r="153" spans="1:11" ht="12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</row>
    <row r="154" spans="3:11" ht="12.75">
      <c r="C154" s="20"/>
      <c r="G154" s="20"/>
      <c r="H154" s="20"/>
      <c r="I154" s="20"/>
      <c r="J154" s="20"/>
      <c r="K154" s="4" t="s">
        <v>3</v>
      </c>
    </row>
    <row r="155" spans="1:10" ht="12.75">
      <c r="A155" s="11" t="s">
        <v>65</v>
      </c>
      <c r="C155" s="20"/>
      <c r="G155" s="20"/>
      <c r="H155" s="20"/>
      <c r="I155" s="20"/>
      <c r="J155" s="20"/>
    </row>
    <row r="156" spans="1:11" ht="12.75">
      <c r="A156" s="18" t="s">
        <v>71</v>
      </c>
      <c r="C156" s="20"/>
      <c r="G156" s="20"/>
      <c r="H156" s="20"/>
      <c r="I156" s="20"/>
      <c r="J156" s="20"/>
      <c r="K156" s="44"/>
    </row>
    <row r="157" spans="1:11" ht="12.75">
      <c r="A157" s="11"/>
      <c r="B157" s="1" t="s">
        <v>72</v>
      </c>
      <c r="C157" s="20"/>
      <c r="D157" s="29" t="s">
        <v>74</v>
      </c>
      <c r="E157" s="1" t="s">
        <v>80</v>
      </c>
      <c r="G157" s="20"/>
      <c r="H157" s="20"/>
      <c r="I157" s="20"/>
      <c r="J157" s="20"/>
      <c r="K157" s="44">
        <v>23</v>
      </c>
    </row>
    <row r="158" spans="1:11" ht="12.75">
      <c r="A158" s="11"/>
      <c r="B158" s="1" t="s">
        <v>73</v>
      </c>
      <c r="C158" s="20"/>
      <c r="D158" s="29" t="s">
        <v>75</v>
      </c>
      <c r="E158" s="1" t="s">
        <v>80</v>
      </c>
      <c r="G158" s="20"/>
      <c r="H158" s="20"/>
      <c r="I158" s="20"/>
      <c r="J158" s="20"/>
      <c r="K158" s="44">
        <v>23</v>
      </c>
    </row>
    <row r="159" spans="1:11" ht="12.75">
      <c r="A159" s="11"/>
      <c r="B159" s="1" t="s">
        <v>108</v>
      </c>
      <c r="C159" s="20"/>
      <c r="D159" s="29" t="s">
        <v>76</v>
      </c>
      <c r="E159" s="1" t="s">
        <v>80</v>
      </c>
      <c r="G159" s="20"/>
      <c r="H159" s="20"/>
      <c r="I159" s="20"/>
      <c r="J159" s="20"/>
      <c r="K159" s="44">
        <v>23</v>
      </c>
    </row>
    <row r="160" spans="1:11" ht="12.75">
      <c r="A160" s="18" t="s">
        <v>78</v>
      </c>
      <c r="C160" s="20"/>
      <c r="G160" s="20"/>
      <c r="H160" s="20"/>
      <c r="I160" s="20"/>
      <c r="J160" s="20"/>
      <c r="K160" s="44"/>
    </row>
    <row r="161" spans="2:11" ht="12.75">
      <c r="B161" s="1" t="s">
        <v>66</v>
      </c>
      <c r="D161" s="20" t="s">
        <v>67</v>
      </c>
      <c r="G161" s="20"/>
      <c r="H161" s="20"/>
      <c r="I161" s="20"/>
      <c r="J161" s="20"/>
      <c r="K161" s="44" t="s">
        <v>124</v>
      </c>
    </row>
    <row r="162" spans="2:11" ht="12.75">
      <c r="B162" s="1" t="s">
        <v>68</v>
      </c>
      <c r="D162" s="20" t="s">
        <v>69</v>
      </c>
      <c r="G162" s="20"/>
      <c r="H162" s="20"/>
      <c r="I162" s="20"/>
      <c r="J162" s="20"/>
      <c r="K162" s="44" t="s">
        <v>124</v>
      </c>
    </row>
    <row r="163" spans="1:11" ht="12.75">
      <c r="A163" s="18" t="s">
        <v>77</v>
      </c>
      <c r="C163" s="20"/>
      <c r="G163" s="20"/>
      <c r="H163" s="20"/>
      <c r="I163" s="20"/>
      <c r="J163" s="20"/>
      <c r="K163" s="44"/>
    </row>
    <row r="164" spans="2:11" ht="12.75">
      <c r="B164" s="1" t="s">
        <v>70</v>
      </c>
      <c r="C164" s="20"/>
      <c r="D164" s="29" t="s">
        <v>79</v>
      </c>
      <c r="E164" s="1" t="s">
        <v>80</v>
      </c>
      <c r="G164" s="20"/>
      <c r="H164" s="20"/>
      <c r="I164" s="20"/>
      <c r="J164" s="20"/>
      <c r="K164" s="44">
        <v>23</v>
      </c>
    </row>
    <row r="165" spans="3:11" ht="12.75">
      <c r="C165" s="20"/>
      <c r="G165" s="20"/>
      <c r="H165" s="20"/>
      <c r="I165" s="20"/>
      <c r="J165" s="20"/>
      <c r="K165" s="44"/>
    </row>
    <row r="166" spans="1:11" ht="12.75">
      <c r="A166" s="11" t="s">
        <v>81</v>
      </c>
      <c r="C166" s="20"/>
      <c r="D166" s="3"/>
      <c r="F166" s="60"/>
      <c r="G166" s="60"/>
      <c r="H166" s="60"/>
      <c r="I166" s="22"/>
      <c r="J166" s="30"/>
      <c r="K166" s="46"/>
    </row>
    <row r="167" spans="4:11" ht="12.75">
      <c r="D167" s="3" t="s">
        <v>85</v>
      </c>
      <c r="E167" s="60" t="s">
        <v>84</v>
      </c>
      <c r="F167" s="60"/>
      <c r="G167" s="60"/>
      <c r="H167" s="58" t="s">
        <v>83</v>
      </c>
      <c r="I167" s="59"/>
      <c r="J167" s="59"/>
      <c r="K167" s="46"/>
    </row>
    <row r="168" spans="4:11" ht="12.75">
      <c r="D168" s="2" t="s">
        <v>1</v>
      </c>
      <c r="E168" s="30" t="s">
        <v>16</v>
      </c>
      <c r="F168" s="30" t="s">
        <v>17</v>
      </c>
      <c r="G168" s="2" t="s">
        <v>18</v>
      </c>
      <c r="H168" s="30" t="s">
        <v>16</v>
      </c>
      <c r="I168" s="30" t="s">
        <v>17</v>
      </c>
      <c r="J168" s="2" t="s">
        <v>18</v>
      </c>
      <c r="K168" s="46"/>
    </row>
    <row r="169" spans="1:11" ht="12.75">
      <c r="A169" s="1" t="s">
        <v>82</v>
      </c>
      <c r="D169" s="20"/>
      <c r="G169" s="20"/>
      <c r="H169" s="20"/>
      <c r="I169" s="20"/>
      <c r="J169" s="20"/>
      <c r="K169" s="44"/>
    </row>
    <row r="170" spans="2:11" ht="12.75">
      <c r="B170" s="1" t="s">
        <v>39</v>
      </c>
      <c r="C170" s="1" t="s">
        <v>4</v>
      </c>
      <c r="D170" s="36">
        <v>100000</v>
      </c>
      <c r="E170" s="19" t="s">
        <v>135</v>
      </c>
      <c r="F170" s="50"/>
      <c r="G170" s="50"/>
      <c r="H170" s="35">
        <v>50000</v>
      </c>
      <c r="I170" s="20">
        <v>0</v>
      </c>
      <c r="J170" s="20">
        <v>0</v>
      </c>
      <c r="K170" s="44" t="s">
        <v>137</v>
      </c>
    </row>
    <row r="171" spans="2:11" ht="12.75">
      <c r="B171" s="1" t="s">
        <v>39</v>
      </c>
      <c r="C171" s="1" t="s">
        <v>4</v>
      </c>
      <c r="D171" s="36">
        <v>100000</v>
      </c>
      <c r="E171" s="19">
        <v>1</v>
      </c>
      <c r="F171" s="19"/>
      <c r="G171" s="19"/>
      <c r="H171" s="35">
        <f>+$D$171*E171</f>
        <v>100000</v>
      </c>
      <c r="I171" s="35">
        <f>+$D$171*F171</f>
        <v>0</v>
      </c>
      <c r="J171" s="35">
        <f>+$D$171*G171</f>
        <v>0</v>
      </c>
      <c r="K171" s="44" t="s">
        <v>105</v>
      </c>
    </row>
    <row r="172" spans="2:11" ht="12.75">
      <c r="B172" s="1" t="s">
        <v>145</v>
      </c>
      <c r="C172" s="1" t="s">
        <v>4</v>
      </c>
      <c r="D172" s="36">
        <v>100000</v>
      </c>
      <c r="E172" s="19">
        <v>0.5</v>
      </c>
      <c r="F172" s="19" t="s">
        <v>135</v>
      </c>
      <c r="G172" s="19"/>
      <c r="H172" s="35">
        <v>50000</v>
      </c>
      <c r="I172" s="35">
        <v>50000</v>
      </c>
      <c r="J172" s="35">
        <v>0</v>
      </c>
      <c r="K172" s="44" t="s">
        <v>105</v>
      </c>
    </row>
    <row r="173" spans="2:11" ht="12.75">
      <c r="B173" s="1" t="s">
        <v>108</v>
      </c>
      <c r="C173" s="1" t="s">
        <v>4</v>
      </c>
      <c r="D173" s="36">
        <v>100000</v>
      </c>
      <c r="E173" s="19"/>
      <c r="F173" s="19">
        <v>1</v>
      </c>
      <c r="G173" s="19"/>
      <c r="H173" s="35">
        <f>+$D$171*E173</f>
        <v>0</v>
      </c>
      <c r="I173" s="35">
        <f>+$D$171*F173</f>
        <v>100000</v>
      </c>
      <c r="J173" s="35">
        <f>+$D$171*G173</f>
        <v>0</v>
      </c>
      <c r="K173" s="44" t="s">
        <v>105</v>
      </c>
    </row>
    <row r="174" spans="2:11" ht="12.75">
      <c r="B174" s="1" t="s">
        <v>39</v>
      </c>
      <c r="C174" s="1" t="s">
        <v>109</v>
      </c>
      <c r="D174" s="36">
        <v>40000</v>
      </c>
      <c r="E174" s="19" t="s">
        <v>135</v>
      </c>
      <c r="F174" s="19"/>
      <c r="G174" s="19"/>
      <c r="H174" s="35">
        <v>20000</v>
      </c>
      <c r="I174" s="35">
        <v>0</v>
      </c>
      <c r="J174" s="35">
        <v>0</v>
      </c>
      <c r="K174" s="44"/>
    </row>
    <row r="175" spans="2:11" ht="12.75">
      <c r="B175" s="1" t="s">
        <v>32</v>
      </c>
      <c r="C175" s="1" t="s">
        <v>109</v>
      </c>
      <c r="D175" s="36">
        <v>40000</v>
      </c>
      <c r="E175" s="19">
        <v>1</v>
      </c>
      <c r="F175" s="19"/>
      <c r="G175" s="19"/>
      <c r="H175" s="35">
        <f>+$D$175*E175</f>
        <v>40000</v>
      </c>
      <c r="I175" s="35">
        <f>+$D$175*F175</f>
        <v>0</v>
      </c>
      <c r="J175" s="35">
        <f>+$D$175*G175</f>
        <v>0</v>
      </c>
      <c r="K175" s="44" t="s">
        <v>105</v>
      </c>
    </row>
    <row r="176" spans="2:11" ht="12.75">
      <c r="B176" s="1" t="s">
        <v>39</v>
      </c>
      <c r="C176" s="1" t="s">
        <v>109</v>
      </c>
      <c r="D176" s="36">
        <v>40000</v>
      </c>
      <c r="E176" s="19"/>
      <c r="F176" s="19">
        <v>0.5</v>
      </c>
      <c r="G176" s="19" t="s">
        <v>135</v>
      </c>
      <c r="H176" s="35">
        <f>+$D$175*E176</f>
        <v>0</v>
      </c>
      <c r="I176" s="35">
        <v>20000</v>
      </c>
      <c r="J176" s="35">
        <v>20000</v>
      </c>
      <c r="K176" s="44" t="s">
        <v>105</v>
      </c>
    </row>
    <row r="177" spans="2:11" ht="12.75">
      <c r="B177" s="1" t="s">
        <v>145</v>
      </c>
      <c r="C177" s="1" t="s">
        <v>109</v>
      </c>
      <c r="D177" s="36">
        <v>40000</v>
      </c>
      <c r="E177" s="19"/>
      <c r="F177" s="19"/>
      <c r="G177" s="19">
        <v>1</v>
      </c>
      <c r="H177" s="35">
        <f>+$D$175*E177</f>
        <v>0</v>
      </c>
      <c r="I177" s="35">
        <f>+$D$175*F177</f>
        <v>0</v>
      </c>
      <c r="J177" s="35">
        <f>+$D$175*G177</f>
        <v>40000</v>
      </c>
      <c r="K177" s="44" t="s">
        <v>105</v>
      </c>
    </row>
    <row r="178" spans="4:11" ht="12.75">
      <c r="D178" s="36"/>
      <c r="E178" s="19"/>
      <c r="F178" s="19"/>
      <c r="G178" s="19"/>
      <c r="H178" s="37">
        <f>SUM(H170:H177)</f>
        <v>260000</v>
      </c>
      <c r="I178" s="37">
        <f>SUM(I170:I177)</f>
        <v>170000</v>
      </c>
      <c r="J178" s="37">
        <f>SUM(J170:J177)</f>
        <v>60000</v>
      </c>
      <c r="K178" s="44"/>
    </row>
    <row r="179" spans="1:11" ht="12.75">
      <c r="A179" s="1" t="s">
        <v>86</v>
      </c>
      <c r="E179" s="50"/>
      <c r="F179" s="50"/>
      <c r="G179" s="50"/>
      <c r="H179" s="20"/>
      <c r="I179" s="20"/>
      <c r="K179" s="44"/>
    </row>
    <row r="180" spans="2:11" ht="12.75">
      <c r="B180" s="1" t="s">
        <v>88</v>
      </c>
      <c r="C180" s="1" t="s">
        <v>5</v>
      </c>
      <c r="D180" s="35">
        <v>28000</v>
      </c>
      <c r="E180" s="19">
        <v>1</v>
      </c>
      <c r="F180" s="19">
        <v>2</v>
      </c>
      <c r="G180" s="19">
        <v>2</v>
      </c>
      <c r="H180" s="35">
        <f>+$D$180*E180</f>
        <v>28000</v>
      </c>
      <c r="I180" s="35">
        <f>+$D$180*F180</f>
        <v>56000</v>
      </c>
      <c r="J180" s="35">
        <f>+$D$180*G180</f>
        <v>56000</v>
      </c>
      <c r="K180" s="44" t="s">
        <v>106</v>
      </c>
    </row>
    <row r="181" spans="2:11" ht="12.75">
      <c r="B181" s="1" t="s">
        <v>88</v>
      </c>
      <c r="C181" s="1" t="s">
        <v>110</v>
      </c>
      <c r="D181" s="35">
        <v>36000</v>
      </c>
      <c r="E181" s="19"/>
      <c r="F181" s="19">
        <v>1</v>
      </c>
      <c r="G181" s="19">
        <v>2</v>
      </c>
      <c r="H181" s="35">
        <f>+$D$181*E181</f>
        <v>0</v>
      </c>
      <c r="I181" s="35">
        <f>+$D$181*F181</f>
        <v>36000</v>
      </c>
      <c r="J181" s="35">
        <f>+$D$181*G181</f>
        <v>72000</v>
      </c>
      <c r="K181" s="44" t="s">
        <v>106</v>
      </c>
    </row>
    <row r="182" spans="3:10" ht="12.75">
      <c r="C182" s="20"/>
      <c r="G182" s="20"/>
      <c r="H182" s="37">
        <f>SUM(H180:H181)</f>
        <v>28000</v>
      </c>
      <c r="I182" s="37">
        <f>SUM(I180:I181)</f>
        <v>92000</v>
      </c>
      <c r="J182" s="37">
        <f>SUM(J180:J181)</f>
        <v>128000</v>
      </c>
    </row>
    <row r="183" spans="3:10" ht="12.75">
      <c r="C183" s="20"/>
      <c r="G183" s="20"/>
      <c r="H183" s="38"/>
      <c r="I183" s="38"/>
      <c r="J183" s="38"/>
    </row>
    <row r="184" spans="3:10" ht="12.75">
      <c r="C184" s="20"/>
      <c r="E184" s="19" t="s">
        <v>135</v>
      </c>
      <c r="F184" s="29" t="s">
        <v>136</v>
      </c>
      <c r="G184" s="20"/>
      <c r="H184" s="38"/>
      <c r="I184" s="38"/>
      <c r="J184" s="38"/>
    </row>
    <row r="185" spans="3:10" ht="12.75">
      <c r="C185" s="20"/>
      <c r="G185" s="20"/>
      <c r="H185" s="38"/>
      <c r="I185" s="38"/>
      <c r="J185" s="38"/>
    </row>
    <row r="186" spans="2:10" ht="12.75">
      <c r="B186" s="11" t="s">
        <v>111</v>
      </c>
      <c r="C186" s="20"/>
      <c r="G186" s="20"/>
      <c r="H186" s="38"/>
      <c r="I186" s="38"/>
      <c r="J186" s="38"/>
    </row>
    <row r="187" spans="2:10" ht="12.75">
      <c r="B187" s="1" t="s">
        <v>112</v>
      </c>
      <c r="C187" s="20" t="s">
        <v>4</v>
      </c>
      <c r="G187" s="20"/>
      <c r="H187" s="38"/>
      <c r="I187" s="38"/>
      <c r="J187" s="38"/>
    </row>
    <row r="188" spans="2:10" ht="12.75">
      <c r="B188" s="1" t="s">
        <v>113</v>
      </c>
      <c r="C188" s="20" t="s">
        <v>109</v>
      </c>
      <c r="G188" s="20"/>
      <c r="H188" s="38"/>
      <c r="I188" s="38"/>
      <c r="J188" s="38"/>
    </row>
    <row r="189" spans="2:10" ht="12.75">
      <c r="B189" s="1" t="s">
        <v>114</v>
      </c>
      <c r="C189" s="20" t="s">
        <v>5</v>
      </c>
      <c r="G189" s="20"/>
      <c r="H189" s="38"/>
      <c r="I189" s="38"/>
      <c r="J189" s="38"/>
    </row>
    <row r="190" spans="2:10" ht="12.75">
      <c r="B190" s="1" t="s">
        <v>115</v>
      </c>
      <c r="C190" s="20" t="s">
        <v>110</v>
      </c>
      <c r="G190" s="20"/>
      <c r="H190" s="38"/>
      <c r="I190" s="38"/>
      <c r="J190" s="38"/>
    </row>
    <row r="191" spans="3:10" ht="12.75">
      <c r="C191" s="20"/>
      <c r="G191" s="20"/>
      <c r="H191" s="38"/>
      <c r="I191" s="38"/>
      <c r="J191" s="38"/>
    </row>
    <row r="192" spans="1:11" ht="15.75">
      <c r="A192" s="57" t="s">
        <v>10</v>
      </c>
      <c r="B192" s="57"/>
      <c r="C192" s="57"/>
      <c r="D192" s="57"/>
      <c r="E192" s="57"/>
      <c r="F192" s="57"/>
      <c r="G192" s="57"/>
      <c r="H192" s="57"/>
      <c r="I192" s="57"/>
      <c r="J192" s="57"/>
      <c r="K192" s="57"/>
    </row>
    <row r="193" spans="1:11" ht="12.75">
      <c r="A193" s="56" t="s">
        <v>7</v>
      </c>
      <c r="B193" s="56"/>
      <c r="C193" s="56"/>
      <c r="D193" s="56"/>
      <c r="E193" s="56"/>
      <c r="F193" s="56"/>
      <c r="G193" s="56"/>
      <c r="H193" s="56"/>
      <c r="I193" s="56"/>
      <c r="J193" s="56"/>
      <c r="K193" s="56"/>
    </row>
    <row r="194" spans="1:11" ht="18.75" customHeight="1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</row>
    <row r="195" spans="1:11" ht="12.7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</row>
    <row r="196" spans="3:11" ht="12.75">
      <c r="C196" s="20"/>
      <c r="G196" s="20"/>
      <c r="H196" s="20"/>
      <c r="I196" s="20"/>
      <c r="J196" s="20"/>
      <c r="K196" s="4" t="s">
        <v>3</v>
      </c>
    </row>
    <row r="197" spans="1:10" ht="12.75">
      <c r="A197" s="11" t="s">
        <v>87</v>
      </c>
      <c r="C197" s="20"/>
      <c r="G197" s="20"/>
      <c r="H197" s="20"/>
      <c r="I197" s="20"/>
      <c r="J197" s="20"/>
    </row>
    <row r="198" spans="1:10" ht="12.75">
      <c r="A198" s="11"/>
      <c r="C198" s="58" t="s">
        <v>125</v>
      </c>
      <c r="D198" s="58"/>
      <c r="E198" s="3" t="s">
        <v>90</v>
      </c>
      <c r="F198" s="60" t="s">
        <v>97</v>
      </c>
      <c r="G198" s="60"/>
      <c r="H198" s="60"/>
      <c r="I198" s="22" t="s">
        <v>95</v>
      </c>
      <c r="J198" s="22" t="s">
        <v>94</v>
      </c>
    </row>
    <row r="199" spans="1:10" ht="12.75">
      <c r="A199" s="11"/>
      <c r="C199" s="22" t="s">
        <v>117</v>
      </c>
      <c r="D199" s="3" t="s">
        <v>12</v>
      </c>
      <c r="E199" s="3" t="s">
        <v>126</v>
      </c>
      <c r="F199" s="22" t="s">
        <v>107</v>
      </c>
      <c r="G199" s="22" t="s">
        <v>91</v>
      </c>
      <c r="H199" s="22" t="s">
        <v>96</v>
      </c>
      <c r="I199" s="22" t="s">
        <v>90</v>
      </c>
      <c r="J199" s="22" t="s">
        <v>83</v>
      </c>
    </row>
    <row r="200" spans="3:10" ht="12.75">
      <c r="C200" s="22" t="s">
        <v>49</v>
      </c>
      <c r="D200" s="3" t="s">
        <v>93</v>
      </c>
      <c r="E200" s="2" t="s">
        <v>98</v>
      </c>
      <c r="F200" s="2" t="s">
        <v>98</v>
      </c>
      <c r="G200" s="2" t="s">
        <v>98</v>
      </c>
      <c r="H200" s="2" t="s">
        <v>98</v>
      </c>
      <c r="I200" s="2" t="s">
        <v>98</v>
      </c>
      <c r="J200" s="2" t="s">
        <v>1</v>
      </c>
    </row>
    <row r="201" spans="1:10" ht="12.75">
      <c r="A201" s="15" t="s">
        <v>16</v>
      </c>
      <c r="C201" s="22"/>
      <c r="D201" s="3"/>
      <c r="E201" s="2"/>
      <c r="F201" s="2"/>
      <c r="G201" s="2"/>
      <c r="H201" s="2"/>
      <c r="I201" s="2"/>
      <c r="J201" s="2"/>
    </row>
    <row r="202" spans="1:11" ht="12.75">
      <c r="A202" s="1" t="s">
        <v>22</v>
      </c>
      <c r="B202" s="1" t="s">
        <v>52</v>
      </c>
      <c r="C202" s="20">
        <f>+F68</f>
        <v>90</v>
      </c>
      <c r="D202" s="20">
        <f>-F68+I68</f>
        <v>0</v>
      </c>
      <c r="E202" s="35">
        <v>3860</v>
      </c>
      <c r="F202" s="35">
        <v>0</v>
      </c>
      <c r="G202" s="35">
        <v>0</v>
      </c>
      <c r="H202" s="35">
        <v>0</v>
      </c>
      <c r="I202" s="35">
        <f>SUM(E202:H202)</f>
        <v>3860</v>
      </c>
      <c r="J202" s="35">
        <f aca="true" t="shared" si="4" ref="J202:J207">+I202/(C202+D202)*1000</f>
        <v>42888.88888888888</v>
      </c>
      <c r="K202" s="1" t="s">
        <v>138</v>
      </c>
    </row>
    <row r="203" spans="2:11" ht="12.75">
      <c r="B203" s="1" t="s">
        <v>145</v>
      </c>
      <c r="C203" s="20">
        <f>+F69</f>
        <v>48</v>
      </c>
      <c r="D203" s="20">
        <f>-F69+I69</f>
        <v>9</v>
      </c>
      <c r="E203" s="35">
        <v>1450</v>
      </c>
      <c r="F203" s="35">
        <v>198</v>
      </c>
      <c r="G203" s="35">
        <v>50</v>
      </c>
      <c r="H203" s="35">
        <v>36</v>
      </c>
      <c r="I203" s="35">
        <f aca="true" t="shared" si="5" ref="I203:I212">SUM(E203:H203)</f>
        <v>1734</v>
      </c>
      <c r="J203" s="35">
        <f t="shared" si="4"/>
        <v>30421.05263157895</v>
      </c>
      <c r="K203" s="1" t="s">
        <v>138</v>
      </c>
    </row>
    <row r="204" spans="2:11" ht="12.75">
      <c r="B204" s="1" t="s">
        <v>108</v>
      </c>
      <c r="C204" s="20">
        <f>+F70</f>
        <v>44</v>
      </c>
      <c r="D204" s="20">
        <f>-F70+I70</f>
        <v>0</v>
      </c>
      <c r="E204" s="35">
        <v>1460</v>
      </c>
      <c r="F204" s="35">
        <v>0</v>
      </c>
      <c r="G204" s="35">
        <v>0</v>
      </c>
      <c r="H204" s="35">
        <v>0</v>
      </c>
      <c r="I204" s="35">
        <f t="shared" si="5"/>
        <v>1460</v>
      </c>
      <c r="J204" s="35">
        <f t="shared" si="4"/>
        <v>33181.81818181818</v>
      </c>
      <c r="K204" s="1" t="s">
        <v>138</v>
      </c>
    </row>
    <row r="205" spans="2:11" ht="12.75">
      <c r="B205" s="1" t="s">
        <v>33</v>
      </c>
      <c r="C205" s="20">
        <f>+F71</f>
        <v>20</v>
      </c>
      <c r="D205" s="20">
        <f>-F71+I71</f>
        <v>6</v>
      </c>
      <c r="E205" s="35">
        <v>550</v>
      </c>
      <c r="F205" s="35">
        <v>132</v>
      </c>
      <c r="G205" s="35">
        <v>0</v>
      </c>
      <c r="H205" s="35">
        <v>24</v>
      </c>
      <c r="I205" s="35">
        <f t="shared" si="5"/>
        <v>706</v>
      </c>
      <c r="J205" s="35">
        <f t="shared" si="4"/>
        <v>27153.846153846152</v>
      </c>
      <c r="K205" s="1" t="s">
        <v>138</v>
      </c>
    </row>
    <row r="206" spans="2:11" ht="12.75">
      <c r="B206" s="1" t="s">
        <v>54</v>
      </c>
      <c r="C206" s="20">
        <f>+F72</f>
        <v>65</v>
      </c>
      <c r="D206" s="20">
        <f>-F72+I72</f>
        <v>0</v>
      </c>
      <c r="E206" s="35">
        <v>1640</v>
      </c>
      <c r="F206" s="35">
        <v>0</v>
      </c>
      <c r="G206" s="35">
        <v>0</v>
      </c>
      <c r="H206" s="35">
        <v>0</v>
      </c>
      <c r="I206" s="35">
        <f t="shared" si="5"/>
        <v>1640</v>
      </c>
      <c r="J206" s="35">
        <f t="shared" si="4"/>
        <v>25230.76923076923</v>
      </c>
      <c r="K206" s="1" t="s">
        <v>138</v>
      </c>
    </row>
    <row r="207" spans="3:10" ht="12.75">
      <c r="C207" s="21">
        <f>SUM(C202:C206)</f>
        <v>267</v>
      </c>
      <c r="D207" s="21">
        <f aca="true" t="shared" si="6" ref="D207:I207">SUM(D202:D206)</f>
        <v>15</v>
      </c>
      <c r="E207" s="37">
        <f t="shared" si="6"/>
        <v>8960</v>
      </c>
      <c r="F207" s="21">
        <f>SUM(F202:F206)</f>
        <v>330</v>
      </c>
      <c r="G207" s="21">
        <f t="shared" si="6"/>
        <v>50</v>
      </c>
      <c r="H207" s="21">
        <f>SUM(H202:H206)</f>
        <v>60</v>
      </c>
      <c r="I207" s="37">
        <f t="shared" si="6"/>
        <v>9400</v>
      </c>
      <c r="J207" s="39">
        <f t="shared" si="4"/>
        <v>33333.333333333336</v>
      </c>
    </row>
    <row r="208" spans="1:11" ht="12.75">
      <c r="A208" s="1" t="s">
        <v>19</v>
      </c>
      <c r="B208" s="1" t="s">
        <v>35</v>
      </c>
      <c r="C208" s="20">
        <f>+F74</f>
        <v>24</v>
      </c>
      <c r="D208" s="20">
        <f>-F74+I74</f>
        <v>0</v>
      </c>
      <c r="E208" s="35">
        <v>750</v>
      </c>
      <c r="F208" s="35">
        <v>0</v>
      </c>
      <c r="G208" s="35">
        <v>0</v>
      </c>
      <c r="H208" s="35">
        <v>0</v>
      </c>
      <c r="I208" s="35">
        <f t="shared" si="5"/>
        <v>750</v>
      </c>
      <c r="J208" s="35">
        <f aca="true" t="shared" si="7" ref="J208:J213">+I208/(C208+D208)*1000</f>
        <v>31250</v>
      </c>
      <c r="K208" s="1" t="s">
        <v>138</v>
      </c>
    </row>
    <row r="209" spans="2:11" ht="12.75">
      <c r="B209" s="1" t="s">
        <v>39</v>
      </c>
      <c r="C209" s="20">
        <f>+F75</f>
        <v>60</v>
      </c>
      <c r="D209" s="20">
        <f>-F75+I75</f>
        <v>0</v>
      </c>
      <c r="E209" s="35">
        <v>590</v>
      </c>
      <c r="F209" s="35">
        <v>880</v>
      </c>
      <c r="G209" s="35">
        <v>170</v>
      </c>
      <c r="H209" s="35">
        <v>160</v>
      </c>
      <c r="I209" s="35">
        <f t="shared" si="5"/>
        <v>1800</v>
      </c>
      <c r="J209" s="35">
        <f t="shared" si="7"/>
        <v>30000</v>
      </c>
      <c r="K209" s="1" t="s">
        <v>138</v>
      </c>
    </row>
    <row r="210" spans="2:11" ht="12.75">
      <c r="B210" s="1" t="s">
        <v>53</v>
      </c>
      <c r="C210" s="20">
        <f>+F76</f>
        <v>264</v>
      </c>
      <c r="D210" s="20">
        <f>-F76+I76</f>
        <v>0</v>
      </c>
      <c r="E210" s="35">
        <v>10450</v>
      </c>
      <c r="F210" s="35">
        <v>0</v>
      </c>
      <c r="G210" s="35">
        <v>0</v>
      </c>
      <c r="H210" s="35">
        <v>0</v>
      </c>
      <c r="I210" s="35">
        <f t="shared" si="5"/>
        <v>10450</v>
      </c>
      <c r="J210" s="35">
        <f t="shared" si="7"/>
        <v>39583.333333333336</v>
      </c>
      <c r="K210" s="1" t="s">
        <v>138</v>
      </c>
    </row>
    <row r="211" spans="2:11" ht="12.75">
      <c r="B211" s="1" t="s">
        <v>32</v>
      </c>
      <c r="C211" s="20">
        <f>+F77</f>
        <v>72</v>
      </c>
      <c r="D211" s="20">
        <f>-F77+I77</f>
        <v>30</v>
      </c>
      <c r="E211" s="35">
        <v>2100</v>
      </c>
      <c r="F211" s="35">
        <v>660</v>
      </c>
      <c r="G211" s="35">
        <v>40</v>
      </c>
      <c r="H211" s="35">
        <v>120</v>
      </c>
      <c r="I211" s="35">
        <f t="shared" si="5"/>
        <v>2920</v>
      </c>
      <c r="J211" s="35">
        <f t="shared" si="7"/>
        <v>28627.450980392157</v>
      </c>
      <c r="K211" s="1" t="s">
        <v>138</v>
      </c>
    </row>
    <row r="212" spans="2:11" ht="12.75">
      <c r="B212" s="1" t="s">
        <v>54</v>
      </c>
      <c r="C212" s="20">
        <f>+F78</f>
        <v>60</v>
      </c>
      <c r="D212" s="20">
        <f>-F78+I78</f>
        <v>0</v>
      </c>
      <c r="E212" s="35">
        <v>1510</v>
      </c>
      <c r="F212" s="35">
        <v>0</v>
      </c>
      <c r="G212" s="35">
        <v>0</v>
      </c>
      <c r="H212" s="35">
        <v>0</v>
      </c>
      <c r="I212" s="35">
        <f t="shared" si="5"/>
        <v>1510</v>
      </c>
      <c r="J212" s="35">
        <f t="shared" si="7"/>
        <v>25166.666666666668</v>
      </c>
      <c r="K212" s="1" t="s">
        <v>138</v>
      </c>
    </row>
    <row r="213" spans="3:10" ht="12.75">
      <c r="C213" s="21">
        <f aca="true" t="shared" si="8" ref="C213:I213">SUM(C208:C212)</f>
        <v>480</v>
      </c>
      <c r="D213" s="21">
        <f t="shared" si="8"/>
        <v>30</v>
      </c>
      <c r="E213" s="37">
        <f t="shared" si="8"/>
        <v>15400</v>
      </c>
      <c r="F213" s="37">
        <f t="shared" si="8"/>
        <v>1540</v>
      </c>
      <c r="G213" s="21">
        <f t="shared" si="8"/>
        <v>210</v>
      </c>
      <c r="H213" s="37">
        <f t="shared" si="8"/>
        <v>280</v>
      </c>
      <c r="I213" s="37">
        <f t="shared" si="8"/>
        <v>17430</v>
      </c>
      <c r="J213" s="39">
        <f t="shared" si="7"/>
        <v>34176.470588235294</v>
      </c>
    </row>
    <row r="214" spans="3:10" ht="12.75">
      <c r="C214" s="17"/>
      <c r="D214" s="17"/>
      <c r="E214" s="17"/>
      <c r="F214" s="38"/>
      <c r="G214" s="17"/>
      <c r="H214" s="38"/>
      <c r="I214" s="38"/>
      <c r="J214" s="38"/>
    </row>
    <row r="215" spans="3:10" ht="12.75">
      <c r="C215" s="17">
        <f aca="true" t="shared" si="9" ref="C215:I215">+C207+C213</f>
        <v>747</v>
      </c>
      <c r="D215" s="17">
        <f t="shared" si="9"/>
        <v>45</v>
      </c>
      <c r="E215" s="38">
        <f t="shared" si="9"/>
        <v>24360</v>
      </c>
      <c r="F215" s="38">
        <f t="shared" si="9"/>
        <v>1870</v>
      </c>
      <c r="G215" s="38">
        <f>+G207+G213</f>
        <v>260</v>
      </c>
      <c r="H215" s="38">
        <f t="shared" si="9"/>
        <v>340</v>
      </c>
      <c r="I215" s="38">
        <f t="shared" si="9"/>
        <v>26830</v>
      </c>
      <c r="J215" s="38">
        <f>I215*1000/(C215+D215)</f>
        <v>33876.26262626263</v>
      </c>
    </row>
    <row r="216" spans="2:10" ht="12.75">
      <c r="B216" s="1" t="s">
        <v>132</v>
      </c>
      <c r="C216" s="17">
        <v>50</v>
      </c>
      <c r="D216" s="17">
        <v>-27</v>
      </c>
      <c r="E216" s="38">
        <v>1600</v>
      </c>
      <c r="F216" s="38">
        <f>+D216*32</f>
        <v>-864</v>
      </c>
      <c r="G216" s="38"/>
      <c r="H216" s="38"/>
      <c r="I216" s="35">
        <f>SUM(E216:H216)</f>
        <v>736</v>
      </c>
      <c r="J216" s="38"/>
    </row>
    <row r="217" spans="2:10" ht="12.75">
      <c r="B217" s="1" t="s">
        <v>88</v>
      </c>
      <c r="C217" s="20"/>
      <c r="E217" s="35">
        <v>1456</v>
      </c>
      <c r="F217" s="35">
        <v>0</v>
      </c>
      <c r="G217" s="35">
        <v>28</v>
      </c>
      <c r="H217" s="35">
        <v>0</v>
      </c>
      <c r="I217" s="35">
        <f>SUM(E217:H217)</f>
        <v>1484</v>
      </c>
      <c r="J217" s="35"/>
    </row>
    <row r="218" spans="3:10" ht="12.75">
      <c r="C218" s="37">
        <f aca="true" t="shared" si="10" ref="C218:I218">+C215+C217+C216</f>
        <v>797</v>
      </c>
      <c r="D218" s="37">
        <f t="shared" si="10"/>
        <v>18</v>
      </c>
      <c r="E218" s="37">
        <f t="shared" si="10"/>
        <v>27416</v>
      </c>
      <c r="F218" s="37">
        <f t="shared" si="10"/>
        <v>1006</v>
      </c>
      <c r="G218" s="37">
        <f t="shared" si="10"/>
        <v>288</v>
      </c>
      <c r="H218" s="37">
        <f t="shared" si="10"/>
        <v>340</v>
      </c>
      <c r="I218" s="37">
        <f t="shared" si="10"/>
        <v>29050</v>
      </c>
      <c r="J218" s="40">
        <f>+I218/(C218+D218)*1000</f>
        <v>35644.17177914111</v>
      </c>
    </row>
    <row r="219" spans="3:10" ht="12.75">
      <c r="C219" s="20"/>
      <c r="E219" s="35"/>
      <c r="F219" s="35"/>
      <c r="G219" s="35"/>
      <c r="H219" s="35"/>
      <c r="I219" s="35"/>
      <c r="J219" s="35"/>
    </row>
    <row r="220" spans="1:10" ht="12.75">
      <c r="A220" s="15" t="s">
        <v>17</v>
      </c>
      <c r="C220" s="22"/>
      <c r="D220" s="3"/>
      <c r="E220" s="2"/>
      <c r="F220" s="2"/>
      <c r="G220" s="2"/>
      <c r="H220" s="2"/>
      <c r="I220" s="2"/>
      <c r="J220" s="2"/>
    </row>
    <row r="221" spans="1:10" ht="12.75">
      <c r="A221" s="1" t="s">
        <v>22</v>
      </c>
      <c r="B221" s="1" t="s">
        <v>52</v>
      </c>
      <c r="C221" s="20">
        <f>+F84</f>
        <v>90</v>
      </c>
      <c r="D221" s="20">
        <f>-F84+I84</f>
        <v>0</v>
      </c>
      <c r="E221" s="35">
        <f>+I202</f>
        <v>3860</v>
      </c>
      <c r="F221" s="35">
        <v>0</v>
      </c>
      <c r="G221" s="35">
        <v>0</v>
      </c>
      <c r="H221" s="35">
        <v>0</v>
      </c>
      <c r="I221" s="35">
        <f>SUM(E221:H221)</f>
        <v>3860</v>
      </c>
      <c r="J221" s="35">
        <f>+I221/(C221+D221)*1000</f>
        <v>42888.88888888888</v>
      </c>
    </row>
    <row r="222" spans="2:10" ht="12.75">
      <c r="B222" s="1" t="s">
        <v>145</v>
      </c>
      <c r="C222" s="20">
        <f aca="true" t="shared" si="11" ref="C222:C231">+F85</f>
        <v>66</v>
      </c>
      <c r="D222" s="20">
        <f>-F85+I85</f>
        <v>0</v>
      </c>
      <c r="E222" s="35">
        <f>+I203</f>
        <v>1734</v>
      </c>
      <c r="F222" s="35">
        <v>198</v>
      </c>
      <c r="G222" s="35">
        <v>50</v>
      </c>
      <c r="H222" s="35">
        <v>36</v>
      </c>
      <c r="I222" s="35">
        <f>SUM(E222:H222)</f>
        <v>2018</v>
      </c>
      <c r="J222" s="35">
        <f aca="true" t="shared" si="12" ref="J222:J232">+I222/(C222+D222)*1000</f>
        <v>30575.757575757576</v>
      </c>
    </row>
    <row r="223" spans="2:10" ht="12.75">
      <c r="B223" s="1" t="s">
        <v>108</v>
      </c>
      <c r="C223" s="20">
        <f t="shared" si="11"/>
        <v>66</v>
      </c>
      <c r="D223" s="20">
        <f>-F86+I86</f>
        <v>0</v>
      </c>
      <c r="E223" s="35">
        <f>+I204</f>
        <v>1460</v>
      </c>
      <c r="F223" s="35">
        <v>572</v>
      </c>
      <c r="G223" s="35">
        <v>100</v>
      </c>
      <c r="H223" s="35">
        <v>88</v>
      </c>
      <c r="I223" s="35">
        <f>SUM(E223:H223)</f>
        <v>2220</v>
      </c>
      <c r="J223" s="35">
        <f t="shared" si="12"/>
        <v>33636.36363636363</v>
      </c>
    </row>
    <row r="224" spans="2:10" ht="12.75">
      <c r="B224" s="1" t="s">
        <v>33</v>
      </c>
      <c r="C224" s="20">
        <f t="shared" si="11"/>
        <v>32</v>
      </c>
      <c r="D224" s="20">
        <f>-F87+I87</f>
        <v>0</v>
      </c>
      <c r="E224" s="35">
        <f>+I205</f>
        <v>706</v>
      </c>
      <c r="F224" s="35">
        <v>132</v>
      </c>
      <c r="G224" s="35">
        <v>0</v>
      </c>
      <c r="H224" s="35">
        <v>24</v>
      </c>
      <c r="I224" s="35">
        <f>SUM(E224:H224)</f>
        <v>862</v>
      </c>
      <c r="J224" s="35">
        <f t="shared" si="12"/>
        <v>26937.5</v>
      </c>
    </row>
    <row r="225" spans="2:10" ht="12.75">
      <c r="B225" s="1" t="s">
        <v>54</v>
      </c>
      <c r="C225" s="49">
        <f t="shared" si="11"/>
        <v>65</v>
      </c>
      <c r="D225" s="20">
        <f>-F88+I88</f>
        <v>0</v>
      </c>
      <c r="E225" s="35">
        <f>+I206</f>
        <v>1640</v>
      </c>
      <c r="F225" s="35">
        <v>0</v>
      </c>
      <c r="G225" s="35">
        <v>0</v>
      </c>
      <c r="H225" s="35">
        <v>0</v>
      </c>
      <c r="I225" s="35">
        <f>SUM(E225:H225)</f>
        <v>1640</v>
      </c>
      <c r="J225" s="35">
        <f t="shared" si="12"/>
        <v>25230.76923076923</v>
      </c>
    </row>
    <row r="226" spans="3:10" ht="12.75">
      <c r="C226" s="21">
        <f aca="true" t="shared" si="13" ref="C226:I226">SUM(C221:C225)</f>
        <v>319</v>
      </c>
      <c r="D226" s="21">
        <f t="shared" si="13"/>
        <v>0</v>
      </c>
      <c r="E226" s="21">
        <f t="shared" si="13"/>
        <v>9400</v>
      </c>
      <c r="F226" s="21">
        <f t="shared" si="13"/>
        <v>902</v>
      </c>
      <c r="G226" s="21">
        <f>SUM(G221:G225)</f>
        <v>150</v>
      </c>
      <c r="H226" s="21">
        <f t="shared" si="13"/>
        <v>148</v>
      </c>
      <c r="I226" s="37">
        <f t="shared" si="13"/>
        <v>10600</v>
      </c>
      <c r="J226" s="39">
        <f t="shared" si="12"/>
        <v>33228.84012539185</v>
      </c>
    </row>
    <row r="227" spans="1:10" ht="12.75">
      <c r="A227" s="1" t="s">
        <v>19</v>
      </c>
      <c r="B227" s="1" t="s">
        <v>35</v>
      </c>
      <c r="C227" s="20">
        <f t="shared" si="11"/>
        <v>24</v>
      </c>
      <c r="D227" s="20">
        <f>-F90+I90</f>
        <v>0</v>
      </c>
      <c r="E227" s="35">
        <f>+I208</f>
        <v>750</v>
      </c>
      <c r="F227" s="35">
        <v>0</v>
      </c>
      <c r="G227" s="35">
        <v>0</v>
      </c>
      <c r="H227" s="35">
        <v>0</v>
      </c>
      <c r="I227" s="35">
        <f>SUM(E227:H227)</f>
        <v>750</v>
      </c>
      <c r="J227" s="35">
        <f t="shared" si="12"/>
        <v>31250</v>
      </c>
    </row>
    <row r="228" spans="2:10" ht="12.75">
      <c r="B228" s="1" t="s">
        <v>39</v>
      </c>
      <c r="C228" s="20">
        <f t="shared" si="11"/>
        <v>60</v>
      </c>
      <c r="D228" s="20">
        <f>-F91+I91</f>
        <v>18</v>
      </c>
      <c r="E228" s="35">
        <f>+I209</f>
        <v>1800</v>
      </c>
      <c r="F228" s="35">
        <v>396</v>
      </c>
      <c r="G228" s="35">
        <v>20</v>
      </c>
      <c r="H228" s="35">
        <v>72</v>
      </c>
      <c r="I228" s="35">
        <f>SUM(E228:H228)</f>
        <v>2288</v>
      </c>
      <c r="J228" s="35">
        <f t="shared" si="12"/>
        <v>29333.333333333332</v>
      </c>
    </row>
    <row r="229" spans="2:10" ht="12.75">
      <c r="B229" s="1" t="s">
        <v>53</v>
      </c>
      <c r="C229" s="20">
        <f t="shared" si="11"/>
        <v>264</v>
      </c>
      <c r="D229" s="20">
        <f>-F92+I92</f>
        <v>0</v>
      </c>
      <c r="E229" s="35">
        <f>+I210</f>
        <v>10450</v>
      </c>
      <c r="F229" s="35">
        <v>0</v>
      </c>
      <c r="G229" s="35">
        <v>0</v>
      </c>
      <c r="H229" s="35">
        <v>0</v>
      </c>
      <c r="I229" s="35">
        <f>SUM(E229:H229)</f>
        <v>10450</v>
      </c>
      <c r="J229" s="35">
        <f t="shared" si="12"/>
        <v>39583.333333333336</v>
      </c>
    </row>
    <row r="230" spans="2:10" ht="12.75">
      <c r="B230" s="1" t="s">
        <v>32</v>
      </c>
      <c r="C230" s="20">
        <f t="shared" si="11"/>
        <v>102</v>
      </c>
      <c r="D230" s="20">
        <f>-F93+I93</f>
        <v>0</v>
      </c>
      <c r="E230" s="35">
        <f>+I211</f>
        <v>2920</v>
      </c>
      <c r="F230" s="35">
        <v>0</v>
      </c>
      <c r="G230" s="35">
        <v>0</v>
      </c>
      <c r="H230" s="35">
        <v>0</v>
      </c>
      <c r="I230" s="35">
        <f>SUM(E230:H230)</f>
        <v>2920</v>
      </c>
      <c r="J230" s="35">
        <f t="shared" si="12"/>
        <v>28627.450980392157</v>
      </c>
    </row>
    <row r="231" spans="2:10" ht="12.75">
      <c r="B231" s="1" t="s">
        <v>54</v>
      </c>
      <c r="C231" s="20">
        <f t="shared" si="11"/>
        <v>60</v>
      </c>
      <c r="D231" s="20">
        <f>-F94+I94</f>
        <v>0</v>
      </c>
      <c r="E231" s="35">
        <f>+I212</f>
        <v>1510</v>
      </c>
      <c r="F231" s="35">
        <v>0</v>
      </c>
      <c r="G231" s="35">
        <v>0</v>
      </c>
      <c r="H231" s="35">
        <v>0</v>
      </c>
      <c r="I231" s="35">
        <f>SUM(E231:H231)</f>
        <v>1510</v>
      </c>
      <c r="J231" s="35">
        <f t="shared" si="12"/>
        <v>25166.666666666668</v>
      </c>
    </row>
    <row r="232" spans="3:10" ht="12.75">
      <c r="C232" s="21">
        <f aca="true" t="shared" si="14" ref="C232:I232">SUM(C227:C231)</f>
        <v>510</v>
      </c>
      <c r="D232" s="21">
        <f t="shared" si="14"/>
        <v>18</v>
      </c>
      <c r="E232" s="37">
        <f t="shared" si="14"/>
        <v>17430</v>
      </c>
      <c r="F232" s="37">
        <f t="shared" si="14"/>
        <v>396</v>
      </c>
      <c r="G232" s="21">
        <f>SUM(G227:G231)</f>
        <v>20</v>
      </c>
      <c r="H232" s="37">
        <f t="shared" si="14"/>
        <v>72</v>
      </c>
      <c r="I232" s="37">
        <f t="shared" si="14"/>
        <v>17918</v>
      </c>
      <c r="J232" s="39">
        <f t="shared" si="12"/>
        <v>33935.606060606064</v>
      </c>
    </row>
    <row r="233" spans="3:10" ht="12.75">
      <c r="C233" s="17"/>
      <c r="D233" s="17"/>
      <c r="E233" s="17"/>
      <c r="F233" s="38"/>
      <c r="G233" s="17"/>
      <c r="H233" s="38"/>
      <c r="I233" s="38"/>
      <c r="J233" s="38"/>
    </row>
    <row r="234" spans="3:10" ht="12.75">
      <c r="C234" s="17">
        <f aca="true" t="shared" si="15" ref="C234:I234">+C226+C232</f>
        <v>829</v>
      </c>
      <c r="D234" s="17">
        <f t="shared" si="15"/>
        <v>18</v>
      </c>
      <c r="E234" s="38">
        <f t="shared" si="15"/>
        <v>26830</v>
      </c>
      <c r="F234" s="38">
        <f t="shared" si="15"/>
        <v>1298</v>
      </c>
      <c r="G234" s="38">
        <f>+G226+G232</f>
        <v>170</v>
      </c>
      <c r="H234" s="38">
        <f t="shared" si="15"/>
        <v>220</v>
      </c>
      <c r="I234" s="38">
        <f t="shared" si="15"/>
        <v>28518</v>
      </c>
      <c r="J234" s="38">
        <f>I234*1000/(C234+D234)</f>
        <v>33669.42148760331</v>
      </c>
    </row>
    <row r="235" spans="2:10" ht="12.75">
      <c r="B235" s="1" t="s">
        <v>132</v>
      </c>
      <c r="C235" s="17">
        <f>-I82</f>
        <v>23</v>
      </c>
      <c r="D235" s="17">
        <f>+D216+C235</f>
        <v>-4</v>
      </c>
      <c r="E235" s="38">
        <v>736</v>
      </c>
      <c r="F235" s="38">
        <f>+D235*32</f>
        <v>-128</v>
      </c>
      <c r="G235" s="38"/>
      <c r="H235" s="38"/>
      <c r="I235" s="35">
        <f>SUM(E235:H235)</f>
        <v>608</v>
      </c>
      <c r="J235" s="38"/>
    </row>
    <row r="236" spans="2:10" ht="12.75">
      <c r="B236" s="1" t="s">
        <v>88</v>
      </c>
      <c r="C236" s="20"/>
      <c r="E236" s="35">
        <f>+I217</f>
        <v>1484</v>
      </c>
      <c r="F236" s="35">
        <v>0</v>
      </c>
      <c r="G236" s="35">
        <v>92</v>
      </c>
      <c r="H236" s="35">
        <v>0</v>
      </c>
      <c r="I236" s="35">
        <f>SUM(E236:H236)</f>
        <v>1576</v>
      </c>
      <c r="J236" s="35"/>
    </row>
    <row r="237" spans="3:10" ht="12.75">
      <c r="C237" s="37">
        <f aca="true" t="shared" si="16" ref="C237:I237">+C234+C236+C235</f>
        <v>852</v>
      </c>
      <c r="D237" s="37">
        <f t="shared" si="16"/>
        <v>14</v>
      </c>
      <c r="E237" s="37">
        <f t="shared" si="16"/>
        <v>29050</v>
      </c>
      <c r="F237" s="37">
        <f t="shared" si="16"/>
        <v>1170</v>
      </c>
      <c r="G237" s="37">
        <f t="shared" si="16"/>
        <v>262</v>
      </c>
      <c r="H237" s="37">
        <f t="shared" si="16"/>
        <v>220</v>
      </c>
      <c r="I237" s="37">
        <f t="shared" si="16"/>
        <v>30702</v>
      </c>
      <c r="J237" s="40">
        <f>+I237/(C237+D237)*1000</f>
        <v>35452.6558891455</v>
      </c>
    </row>
    <row r="238" spans="3:10" ht="12.75">
      <c r="C238" s="41"/>
      <c r="E238" s="38"/>
      <c r="F238" s="38"/>
      <c r="G238" s="38"/>
      <c r="H238" s="38"/>
      <c r="I238" s="38"/>
      <c r="J238" s="41"/>
    </row>
    <row r="239" spans="1:11" ht="15.75">
      <c r="A239" s="57" t="s">
        <v>10</v>
      </c>
      <c r="B239" s="57"/>
      <c r="C239" s="57"/>
      <c r="D239" s="57"/>
      <c r="E239" s="57"/>
      <c r="F239" s="57"/>
      <c r="G239" s="57"/>
      <c r="H239" s="57"/>
      <c r="I239" s="57"/>
      <c r="J239" s="57"/>
      <c r="K239" s="57"/>
    </row>
    <row r="240" spans="1:11" ht="12.75">
      <c r="A240" s="56" t="s">
        <v>7</v>
      </c>
      <c r="B240" s="56"/>
      <c r="C240" s="56"/>
      <c r="D240" s="56"/>
      <c r="E240" s="56"/>
      <c r="F240" s="56"/>
      <c r="G240" s="56"/>
      <c r="H240" s="56"/>
      <c r="I240" s="56"/>
      <c r="J240" s="56"/>
      <c r="K240" s="56"/>
    </row>
    <row r="241" spans="1:11" ht="18.75" customHeight="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</row>
    <row r="242" spans="1:11" ht="12.7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</row>
    <row r="243" spans="3:11" ht="12.75">
      <c r="C243" s="20"/>
      <c r="G243" s="20"/>
      <c r="H243" s="20"/>
      <c r="I243" s="20"/>
      <c r="J243" s="20"/>
      <c r="K243" s="4" t="s">
        <v>3</v>
      </c>
    </row>
    <row r="244" spans="1:10" ht="12.75">
      <c r="A244" s="11" t="s">
        <v>153</v>
      </c>
      <c r="C244" s="20"/>
      <c r="G244" s="20"/>
      <c r="H244" s="20"/>
      <c r="I244" s="20"/>
      <c r="J244" s="20"/>
    </row>
    <row r="245" spans="1:10" ht="12.75">
      <c r="A245" s="11"/>
      <c r="C245" s="58" t="s">
        <v>125</v>
      </c>
      <c r="D245" s="58"/>
      <c r="E245" s="3" t="s">
        <v>90</v>
      </c>
      <c r="F245" s="60" t="s">
        <v>97</v>
      </c>
      <c r="G245" s="60"/>
      <c r="H245" s="60"/>
      <c r="I245" s="22" t="s">
        <v>95</v>
      </c>
      <c r="J245" s="22" t="s">
        <v>94</v>
      </c>
    </row>
    <row r="246" spans="1:10" ht="12.75">
      <c r="A246" s="11"/>
      <c r="C246" s="22" t="s">
        <v>117</v>
      </c>
      <c r="D246" s="3" t="s">
        <v>12</v>
      </c>
      <c r="E246" s="3" t="s">
        <v>126</v>
      </c>
      <c r="F246" s="22" t="s">
        <v>107</v>
      </c>
      <c r="G246" s="22" t="s">
        <v>91</v>
      </c>
      <c r="H246" s="22" t="s">
        <v>96</v>
      </c>
      <c r="I246" s="22" t="s">
        <v>90</v>
      </c>
      <c r="J246" s="22" t="s">
        <v>83</v>
      </c>
    </row>
    <row r="247" spans="3:10" ht="12.75">
      <c r="C247" s="22" t="s">
        <v>49</v>
      </c>
      <c r="D247" s="3" t="s">
        <v>93</v>
      </c>
      <c r="E247" s="2" t="s">
        <v>98</v>
      </c>
      <c r="F247" s="2" t="s">
        <v>98</v>
      </c>
      <c r="G247" s="2" t="s">
        <v>98</v>
      </c>
      <c r="H247" s="2" t="s">
        <v>98</v>
      </c>
      <c r="I247" s="2" t="s">
        <v>98</v>
      </c>
      <c r="J247" s="2" t="s">
        <v>1</v>
      </c>
    </row>
    <row r="248" spans="3:10" ht="12.75">
      <c r="C248" s="20"/>
      <c r="E248" s="35"/>
      <c r="F248" s="35"/>
      <c r="G248" s="35"/>
      <c r="H248" s="35"/>
      <c r="I248" s="35"/>
      <c r="J248" s="35"/>
    </row>
    <row r="249" spans="1:10" ht="12.75">
      <c r="A249" s="15" t="s">
        <v>18</v>
      </c>
      <c r="C249" s="22"/>
      <c r="D249" s="3"/>
      <c r="E249" s="2"/>
      <c r="F249" s="2"/>
      <c r="G249" s="2"/>
      <c r="H249" s="2"/>
      <c r="I249" s="2"/>
      <c r="J249" s="2"/>
    </row>
    <row r="250" spans="1:10" ht="12.75">
      <c r="A250" s="1" t="s">
        <v>22</v>
      </c>
      <c r="B250" s="1" t="s">
        <v>52</v>
      </c>
      <c r="C250" s="20">
        <f>+F109</f>
        <v>90</v>
      </c>
      <c r="D250" s="20">
        <f>-F109+I109</f>
        <v>0</v>
      </c>
      <c r="E250" s="35">
        <f>+I221</f>
        <v>3860</v>
      </c>
      <c r="F250" s="35">
        <v>0</v>
      </c>
      <c r="G250" s="35">
        <v>0</v>
      </c>
      <c r="H250" s="35">
        <v>0</v>
      </c>
      <c r="I250" s="35">
        <f>SUM(E250:H250)</f>
        <v>3860</v>
      </c>
      <c r="J250" s="35">
        <f>+I250/(C250+D250)*1000</f>
        <v>42888.88888888888</v>
      </c>
    </row>
    <row r="251" spans="2:10" ht="12.75">
      <c r="B251" s="1" t="s">
        <v>145</v>
      </c>
      <c r="C251" s="20">
        <f>+F110</f>
        <v>66</v>
      </c>
      <c r="D251" s="20">
        <f>-F110+I110</f>
        <v>30</v>
      </c>
      <c r="E251" s="35">
        <f>+I222</f>
        <v>2018</v>
      </c>
      <c r="F251" s="35">
        <v>660</v>
      </c>
      <c r="G251" s="35">
        <v>40</v>
      </c>
      <c r="H251" s="35">
        <v>120</v>
      </c>
      <c r="I251" s="35">
        <f>SUM(E251:H251)</f>
        <v>2838</v>
      </c>
      <c r="J251" s="35">
        <f aca="true" t="shared" si="17" ref="J251:J261">+I251/(C251+D251)*1000</f>
        <v>29562.5</v>
      </c>
    </row>
    <row r="252" spans="2:10" ht="12.75">
      <c r="B252" s="1" t="s">
        <v>108</v>
      </c>
      <c r="C252" s="20">
        <f>+F111</f>
        <v>66</v>
      </c>
      <c r="D252" s="20">
        <f>-F111+I111</f>
        <v>0</v>
      </c>
      <c r="E252" s="35">
        <f>+I223</f>
        <v>2220</v>
      </c>
      <c r="F252" s="35">
        <v>0</v>
      </c>
      <c r="G252" s="35">
        <v>0</v>
      </c>
      <c r="H252" s="35">
        <v>0</v>
      </c>
      <c r="I252" s="35">
        <f>SUM(E252:H252)</f>
        <v>2220</v>
      </c>
      <c r="J252" s="35">
        <f t="shared" si="17"/>
        <v>33636.36363636363</v>
      </c>
    </row>
    <row r="253" spans="2:10" ht="12.75">
      <c r="B253" s="1" t="s">
        <v>33</v>
      </c>
      <c r="C253" s="20">
        <f>+F112</f>
        <v>32</v>
      </c>
      <c r="D253" s="20">
        <f>-F112+I112</f>
        <v>0</v>
      </c>
      <c r="E253" s="35">
        <f>+I224</f>
        <v>862</v>
      </c>
      <c r="F253" s="35">
        <v>0</v>
      </c>
      <c r="G253" s="35">
        <v>0</v>
      </c>
      <c r="H253" s="35">
        <v>0</v>
      </c>
      <c r="I253" s="35">
        <f>SUM(E253:H253)</f>
        <v>862</v>
      </c>
      <c r="J253" s="35">
        <f t="shared" si="17"/>
        <v>26937.5</v>
      </c>
    </row>
    <row r="254" spans="2:10" ht="12.75">
      <c r="B254" s="1" t="s">
        <v>54</v>
      </c>
      <c r="C254" s="20">
        <f>+F113</f>
        <v>65</v>
      </c>
      <c r="D254" s="20">
        <f>-F113+I113</f>
        <v>0</v>
      </c>
      <c r="E254" s="35">
        <f>+I225</f>
        <v>1640</v>
      </c>
      <c r="F254" s="35">
        <v>0</v>
      </c>
      <c r="G254" s="35">
        <v>0</v>
      </c>
      <c r="H254" s="35">
        <v>0</v>
      </c>
      <c r="I254" s="35">
        <f>SUM(E254:H254)</f>
        <v>1640</v>
      </c>
      <c r="J254" s="35">
        <f t="shared" si="17"/>
        <v>25230.76923076923</v>
      </c>
    </row>
    <row r="255" spans="3:10" ht="12.75">
      <c r="C255" s="21">
        <f aca="true" t="shared" si="18" ref="C255:I255">SUM(C250:C254)</f>
        <v>319</v>
      </c>
      <c r="D255" s="21">
        <f t="shared" si="18"/>
        <v>30</v>
      </c>
      <c r="E255" s="21">
        <f t="shared" si="18"/>
        <v>10600</v>
      </c>
      <c r="F255" s="21">
        <f t="shared" si="18"/>
        <v>660</v>
      </c>
      <c r="G255" s="21">
        <f>SUM(G250:G254)</f>
        <v>40</v>
      </c>
      <c r="H255" s="21">
        <f t="shared" si="18"/>
        <v>120</v>
      </c>
      <c r="I255" s="37">
        <f t="shared" si="18"/>
        <v>11420</v>
      </c>
      <c r="J255" s="39">
        <f t="shared" si="17"/>
        <v>32722.063037249285</v>
      </c>
    </row>
    <row r="256" spans="1:10" ht="12.75">
      <c r="A256" s="1" t="s">
        <v>19</v>
      </c>
      <c r="B256" s="1" t="s">
        <v>35</v>
      </c>
      <c r="C256" s="20">
        <f>+F115</f>
        <v>36</v>
      </c>
      <c r="D256" s="20">
        <f>-F115+I115</f>
        <v>0</v>
      </c>
      <c r="E256" s="35">
        <f>+I227</f>
        <v>750</v>
      </c>
      <c r="F256" s="35">
        <v>264</v>
      </c>
      <c r="G256" s="35">
        <v>0</v>
      </c>
      <c r="H256" s="35">
        <v>48</v>
      </c>
      <c r="I256" s="35">
        <f>SUM(E256:H256)</f>
        <v>1062</v>
      </c>
      <c r="J256" s="35">
        <f t="shared" si="17"/>
        <v>29500</v>
      </c>
    </row>
    <row r="257" spans="2:10" ht="12.75">
      <c r="B257" s="1" t="s">
        <v>39</v>
      </c>
      <c r="C257" s="20">
        <f>+F116</f>
        <v>96</v>
      </c>
      <c r="D257" s="20">
        <f>-F116+I116</f>
        <v>0</v>
      </c>
      <c r="E257" s="35">
        <f>+I228</f>
        <v>2288</v>
      </c>
      <c r="F257" s="35">
        <v>396</v>
      </c>
      <c r="G257" s="35">
        <v>20</v>
      </c>
      <c r="H257" s="35">
        <v>72</v>
      </c>
      <c r="I257" s="35">
        <f>SUM(E257:H257)</f>
        <v>2776</v>
      </c>
      <c r="J257" s="35">
        <f t="shared" si="17"/>
        <v>28916.666666666668</v>
      </c>
    </row>
    <row r="258" spans="2:10" ht="12.75">
      <c r="B258" s="1" t="s">
        <v>53</v>
      </c>
      <c r="C258" s="20">
        <f>+F117</f>
        <v>264</v>
      </c>
      <c r="D258" s="20">
        <f>-F117+I117</f>
        <v>0</v>
      </c>
      <c r="E258" s="35">
        <f>+I229</f>
        <v>10450</v>
      </c>
      <c r="F258" s="35">
        <v>0</v>
      </c>
      <c r="G258" s="35">
        <v>0</v>
      </c>
      <c r="H258" s="35">
        <v>0</v>
      </c>
      <c r="I258" s="35">
        <f>SUM(E258:H258)</f>
        <v>10450</v>
      </c>
      <c r="J258" s="35">
        <f t="shared" si="17"/>
        <v>39583.333333333336</v>
      </c>
    </row>
    <row r="259" spans="2:10" ht="12.75">
      <c r="B259" s="1" t="s">
        <v>32</v>
      </c>
      <c r="C259" s="20">
        <f>+F118</f>
        <v>102</v>
      </c>
      <c r="D259" s="20">
        <f>-F118+I118</f>
        <v>0</v>
      </c>
      <c r="E259" s="35">
        <f>+I230</f>
        <v>2920</v>
      </c>
      <c r="F259" s="35">
        <v>0</v>
      </c>
      <c r="G259" s="35">
        <v>0</v>
      </c>
      <c r="H259" s="35">
        <v>0</v>
      </c>
      <c r="I259" s="35">
        <f>SUM(E259:H259)</f>
        <v>2920</v>
      </c>
      <c r="J259" s="35">
        <f t="shared" si="17"/>
        <v>28627.450980392157</v>
      </c>
    </row>
    <row r="260" spans="2:10" ht="12.75">
      <c r="B260" s="1" t="s">
        <v>54</v>
      </c>
      <c r="C260" s="20">
        <f>+F119</f>
        <v>60</v>
      </c>
      <c r="D260" s="20">
        <f>-F119+I119</f>
        <v>0</v>
      </c>
      <c r="E260" s="35">
        <f>+I231</f>
        <v>1510</v>
      </c>
      <c r="F260" s="35">
        <v>0</v>
      </c>
      <c r="G260" s="35">
        <v>0</v>
      </c>
      <c r="H260" s="35">
        <v>0</v>
      </c>
      <c r="I260" s="35">
        <f>SUM(E260:H260)</f>
        <v>1510</v>
      </c>
      <c r="J260" s="35">
        <f t="shared" si="17"/>
        <v>25166.666666666668</v>
      </c>
    </row>
    <row r="261" spans="3:10" ht="12.75">
      <c r="C261" s="21">
        <f aca="true" t="shared" si="19" ref="C261:I261">SUM(C256:C260)</f>
        <v>558</v>
      </c>
      <c r="D261" s="21">
        <f t="shared" si="19"/>
        <v>0</v>
      </c>
      <c r="E261" s="37">
        <f t="shared" si="19"/>
        <v>17918</v>
      </c>
      <c r="F261" s="37">
        <f t="shared" si="19"/>
        <v>660</v>
      </c>
      <c r="G261" s="21">
        <f>SUM(G256:G260)</f>
        <v>20</v>
      </c>
      <c r="H261" s="37">
        <f t="shared" si="19"/>
        <v>120</v>
      </c>
      <c r="I261" s="37">
        <f t="shared" si="19"/>
        <v>18718</v>
      </c>
      <c r="J261" s="39">
        <f t="shared" si="17"/>
        <v>33544.80286738351</v>
      </c>
    </row>
    <row r="262" spans="3:10" ht="12.75">
      <c r="C262" s="17"/>
      <c r="D262" s="17"/>
      <c r="E262" s="17"/>
      <c r="F262" s="38"/>
      <c r="G262" s="17"/>
      <c r="H262" s="38"/>
      <c r="I262" s="38"/>
      <c r="J262" s="38"/>
    </row>
    <row r="263" spans="3:10" ht="12.75">
      <c r="C263" s="17">
        <f aca="true" t="shared" si="20" ref="C263:I263">+C255+C261</f>
        <v>877</v>
      </c>
      <c r="D263" s="17">
        <f t="shared" si="20"/>
        <v>30</v>
      </c>
      <c r="E263" s="38">
        <f t="shared" si="20"/>
        <v>28518</v>
      </c>
      <c r="F263" s="38">
        <f t="shared" si="20"/>
        <v>1320</v>
      </c>
      <c r="G263" s="38">
        <f>+G255+G261</f>
        <v>60</v>
      </c>
      <c r="H263" s="38">
        <f t="shared" si="20"/>
        <v>240</v>
      </c>
      <c r="I263" s="38">
        <f t="shared" si="20"/>
        <v>30138</v>
      </c>
      <c r="J263" s="38">
        <f>I263*1000/(C263+D263)</f>
        <v>33228.22491730981</v>
      </c>
    </row>
    <row r="264" spans="2:10" ht="12.75">
      <c r="B264" s="1" t="s">
        <v>132</v>
      </c>
      <c r="C264" s="17">
        <f>-I98</f>
        <v>19</v>
      </c>
      <c r="D264" s="17">
        <v>-16</v>
      </c>
      <c r="E264" s="38">
        <f>I235</f>
        <v>608</v>
      </c>
      <c r="F264" s="38">
        <f>+D264*32</f>
        <v>-512</v>
      </c>
      <c r="G264" s="38"/>
      <c r="H264" s="38"/>
      <c r="I264" s="35">
        <f>SUM(E264:H264)</f>
        <v>96</v>
      </c>
      <c r="J264" s="38"/>
    </row>
    <row r="265" spans="2:10" ht="12.75">
      <c r="B265" s="1" t="s">
        <v>88</v>
      </c>
      <c r="C265" s="20"/>
      <c r="E265" s="35">
        <f>+I236</f>
        <v>1576</v>
      </c>
      <c r="F265" s="35">
        <v>0</v>
      </c>
      <c r="G265" s="35">
        <v>128</v>
      </c>
      <c r="H265" s="35">
        <v>0</v>
      </c>
      <c r="I265" s="35">
        <f>SUM(E265:H265)</f>
        <v>1704</v>
      </c>
      <c r="J265" s="35"/>
    </row>
    <row r="266" spans="3:10" ht="12.75">
      <c r="C266" s="37">
        <f aca="true" t="shared" si="21" ref="C266:I266">+C263+C265+C264</f>
        <v>896</v>
      </c>
      <c r="D266" s="37">
        <f t="shared" si="21"/>
        <v>14</v>
      </c>
      <c r="E266" s="37">
        <f t="shared" si="21"/>
        <v>30702</v>
      </c>
      <c r="F266" s="37">
        <f t="shared" si="21"/>
        <v>808</v>
      </c>
      <c r="G266" s="37">
        <f t="shared" si="21"/>
        <v>188</v>
      </c>
      <c r="H266" s="37">
        <f t="shared" si="21"/>
        <v>240</v>
      </c>
      <c r="I266" s="37">
        <f t="shared" si="21"/>
        <v>31938</v>
      </c>
      <c r="J266" s="40">
        <f>+I266/(C266+D266)*1000</f>
        <v>35096.703296703294</v>
      </c>
    </row>
    <row r="267" spans="3:10" ht="12.75">
      <c r="C267" s="20"/>
      <c r="G267" s="20"/>
      <c r="H267" s="20"/>
      <c r="I267" s="20"/>
      <c r="J267" s="20"/>
    </row>
    <row r="268" spans="1:10" ht="12.75">
      <c r="A268" s="11" t="s">
        <v>127</v>
      </c>
      <c r="C268" s="20"/>
      <c r="G268" s="20"/>
      <c r="H268" s="20"/>
      <c r="I268" s="20"/>
      <c r="J268" s="20"/>
    </row>
    <row r="269" spans="3:10" ht="12.75">
      <c r="C269" s="20"/>
      <c r="G269" s="20"/>
      <c r="H269" s="20"/>
      <c r="I269" s="20"/>
      <c r="J269" s="20"/>
    </row>
    <row r="270" spans="3:10" ht="12.75">
      <c r="C270" s="20"/>
      <c r="G270" s="20"/>
      <c r="H270" s="22" t="s">
        <v>130</v>
      </c>
      <c r="I270" s="22" t="s">
        <v>129</v>
      </c>
      <c r="J270" s="22" t="s">
        <v>57</v>
      </c>
    </row>
    <row r="271" spans="3:10" ht="12.75">
      <c r="C271" s="20"/>
      <c r="G271" s="2" t="s">
        <v>98</v>
      </c>
      <c r="H271" s="2" t="s">
        <v>98</v>
      </c>
      <c r="I271" s="2" t="s">
        <v>98</v>
      </c>
      <c r="J271" s="2" t="s">
        <v>98</v>
      </c>
    </row>
    <row r="272" spans="2:10" ht="12.75">
      <c r="B272" s="29" t="s">
        <v>16</v>
      </c>
      <c r="C272" s="20" t="s">
        <v>128</v>
      </c>
      <c r="G272" s="35">
        <f>+I218</f>
        <v>29050</v>
      </c>
      <c r="H272" s="35"/>
      <c r="I272" s="35"/>
      <c r="J272" s="20"/>
    </row>
    <row r="273" spans="3:10" ht="12.75">
      <c r="C273" s="20" t="s">
        <v>90</v>
      </c>
      <c r="G273" s="51">
        <f>+E218</f>
        <v>27416</v>
      </c>
      <c r="H273" s="35">
        <f>+G272-G273</f>
        <v>1634</v>
      </c>
      <c r="I273" s="35">
        <v>2000</v>
      </c>
      <c r="J273" s="20">
        <f>+H273-I273</f>
        <v>-366</v>
      </c>
    </row>
    <row r="274" spans="3:10" ht="12.75">
      <c r="C274" s="20"/>
      <c r="G274" s="35"/>
      <c r="H274" s="35"/>
      <c r="I274" s="35"/>
      <c r="J274" s="20"/>
    </row>
    <row r="275" spans="2:10" ht="12.75">
      <c r="B275" s="29" t="s">
        <v>17</v>
      </c>
      <c r="C275" s="20" t="s">
        <v>128</v>
      </c>
      <c r="G275" s="35">
        <f>+I237</f>
        <v>30702</v>
      </c>
      <c r="H275" s="35"/>
      <c r="I275" s="35"/>
      <c r="J275" s="20"/>
    </row>
    <row r="276" spans="3:10" ht="12.75">
      <c r="C276" s="20" t="s">
        <v>90</v>
      </c>
      <c r="G276" s="51">
        <f>++E237</f>
        <v>29050</v>
      </c>
      <c r="H276" s="35">
        <f>+G275-G276</f>
        <v>1652</v>
      </c>
      <c r="I276" s="35">
        <v>1500</v>
      </c>
      <c r="J276" s="20">
        <f>+H276-I276</f>
        <v>152</v>
      </c>
    </row>
    <row r="277" spans="3:10" ht="12.75">
      <c r="C277" s="20"/>
      <c r="G277" s="35"/>
      <c r="H277" s="35"/>
      <c r="I277" s="35"/>
      <c r="J277" s="20"/>
    </row>
    <row r="278" spans="2:10" ht="12.75">
      <c r="B278" s="29" t="s">
        <v>18</v>
      </c>
      <c r="C278" s="20" t="s">
        <v>128</v>
      </c>
      <c r="G278" s="35">
        <f>+I266</f>
        <v>31938</v>
      </c>
      <c r="H278" s="35"/>
      <c r="I278" s="35"/>
      <c r="J278" s="20"/>
    </row>
    <row r="279" spans="3:10" ht="12.75">
      <c r="C279" s="20" t="s">
        <v>90</v>
      </c>
      <c r="G279" s="51">
        <f>+E266</f>
        <v>30702</v>
      </c>
      <c r="H279" s="35">
        <f>+G278-G279</f>
        <v>1236</v>
      </c>
      <c r="I279" s="35">
        <v>1500</v>
      </c>
      <c r="J279" s="20">
        <f>+H279-I279</f>
        <v>-264</v>
      </c>
    </row>
    <row r="280" spans="3:10" ht="12.75">
      <c r="C280" s="20"/>
      <c r="G280" s="35"/>
      <c r="H280" s="35"/>
      <c r="I280" s="35"/>
      <c r="J280" s="20"/>
    </row>
    <row r="281" spans="3:10" ht="12.75">
      <c r="C281" s="20" t="s">
        <v>131</v>
      </c>
      <c r="G281" s="35"/>
      <c r="H281" s="35"/>
      <c r="I281" s="35"/>
      <c r="J281" s="52">
        <f>SUM(J273:J279)</f>
        <v>-478</v>
      </c>
    </row>
    <row r="282" spans="3:10" ht="12.75">
      <c r="C282" s="20"/>
      <c r="G282" s="35"/>
      <c r="H282" s="35"/>
      <c r="I282" s="35"/>
      <c r="J282" s="20"/>
    </row>
    <row r="283" spans="1:11" ht="15.75">
      <c r="A283" s="57" t="s">
        <v>9</v>
      </c>
      <c r="B283" s="57"/>
      <c r="C283" s="57"/>
      <c r="D283" s="57"/>
      <c r="E283" s="57"/>
      <c r="F283" s="57"/>
      <c r="G283" s="57"/>
      <c r="H283" s="57"/>
      <c r="I283" s="57"/>
      <c r="J283" s="57"/>
      <c r="K283" s="57"/>
    </row>
    <row r="284" spans="1:11" ht="12.75">
      <c r="A284" s="56" t="s">
        <v>7</v>
      </c>
      <c r="B284" s="56"/>
      <c r="C284" s="56"/>
      <c r="D284" s="56"/>
      <c r="E284" s="56"/>
      <c r="F284" s="56"/>
      <c r="G284" s="56"/>
      <c r="H284" s="56"/>
      <c r="I284" s="56"/>
      <c r="J284" s="56"/>
      <c r="K284" s="56"/>
    </row>
    <row r="285" spans="1:11" ht="18.75" customHeight="1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</row>
    <row r="286" spans="1:11" ht="12.7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</row>
    <row r="287" spans="3:11" ht="12.75">
      <c r="C287" s="20"/>
      <c r="G287" s="20"/>
      <c r="H287" s="20"/>
      <c r="I287" s="20"/>
      <c r="J287" s="20"/>
      <c r="K287" s="4" t="s">
        <v>3</v>
      </c>
    </row>
    <row r="288" spans="1:10" ht="12.75">
      <c r="A288" s="11" t="s">
        <v>99</v>
      </c>
      <c r="C288" s="32"/>
      <c r="G288" s="20"/>
      <c r="H288" s="20"/>
      <c r="I288" s="20"/>
      <c r="J288" s="20"/>
    </row>
    <row r="289" spans="3:10" ht="12.75">
      <c r="C289" s="32"/>
      <c r="G289" s="20"/>
      <c r="H289" s="20"/>
      <c r="I289" s="20"/>
      <c r="J289" s="20"/>
    </row>
    <row r="290" spans="1:10" ht="12.75">
      <c r="A290" s="1" t="s">
        <v>101</v>
      </c>
      <c r="C290" s="32"/>
      <c r="G290" s="22" t="s">
        <v>22</v>
      </c>
      <c r="H290" s="22" t="s">
        <v>19</v>
      </c>
      <c r="I290" s="20"/>
      <c r="J290" s="22" t="s">
        <v>0</v>
      </c>
    </row>
    <row r="291" spans="3:10" ht="12.75">
      <c r="C291" s="32"/>
      <c r="G291" s="22"/>
      <c r="H291" s="22"/>
      <c r="I291" s="20"/>
      <c r="J291" s="20"/>
    </row>
    <row r="292" spans="2:11" ht="12.75">
      <c r="B292" s="1" t="s">
        <v>61</v>
      </c>
      <c r="C292" s="20" t="s">
        <v>49</v>
      </c>
      <c r="G292" s="20">
        <f>+C14</f>
        <v>860</v>
      </c>
      <c r="H292" s="20">
        <f>+C16</f>
        <v>1227</v>
      </c>
      <c r="I292" s="20"/>
      <c r="J292" s="20">
        <f>+G292+H292</f>
        <v>2087</v>
      </c>
      <c r="K292" s="1" t="s">
        <v>139</v>
      </c>
    </row>
    <row r="293" spans="3:10" ht="12.75">
      <c r="C293" s="32" t="s">
        <v>62</v>
      </c>
      <c r="G293" s="20">
        <f>+G292/$J$292*100</f>
        <v>41.20747484427408</v>
      </c>
      <c r="H293" s="20">
        <f>+H292/$J$292*100</f>
        <v>58.792525155725926</v>
      </c>
      <c r="I293" s="20"/>
      <c r="J293" s="20"/>
    </row>
    <row r="294" spans="1:10" ht="12.75">
      <c r="A294" s="24"/>
      <c r="B294" s="24"/>
      <c r="C294" s="34"/>
      <c r="D294" s="24"/>
      <c r="E294" s="24"/>
      <c r="F294" s="24"/>
      <c r="G294" s="14"/>
      <c r="H294" s="14"/>
      <c r="I294" s="14"/>
      <c r="J294" s="14"/>
    </row>
    <row r="295" spans="2:11" ht="12.75">
      <c r="B295" s="1" t="s">
        <v>63</v>
      </c>
      <c r="C295" s="20" t="s">
        <v>49</v>
      </c>
      <c r="G295" s="20">
        <v>251</v>
      </c>
      <c r="H295" s="20">
        <v>398</v>
      </c>
      <c r="I295" s="20"/>
      <c r="J295" s="20">
        <f>+G295+H295</f>
        <v>649</v>
      </c>
      <c r="K295" s="1" t="s">
        <v>147</v>
      </c>
    </row>
    <row r="296" spans="3:10" ht="12.75">
      <c r="C296" s="32" t="s">
        <v>62</v>
      </c>
      <c r="G296" s="20">
        <f>+G295/$J$295*100</f>
        <v>38.674884437596305</v>
      </c>
      <c r="H296" s="20">
        <f>+H295/$J$295*100</f>
        <v>61.325115562403695</v>
      </c>
      <c r="I296" s="20"/>
      <c r="J296" s="20"/>
    </row>
    <row r="297" spans="3:10" ht="12.75">
      <c r="C297" s="20"/>
      <c r="G297" s="20"/>
      <c r="H297" s="20"/>
      <c r="I297" s="20"/>
      <c r="J297" s="20"/>
    </row>
    <row r="298" spans="1:10" ht="12.75">
      <c r="A298" s="11" t="s">
        <v>100</v>
      </c>
      <c r="C298" s="20"/>
      <c r="G298" s="20"/>
      <c r="H298" s="20"/>
      <c r="I298" s="20"/>
      <c r="J298" s="20"/>
    </row>
    <row r="299" spans="3:10" ht="12.75">
      <c r="C299" s="20"/>
      <c r="G299" s="20"/>
      <c r="H299" s="20"/>
      <c r="I299" s="20"/>
      <c r="J299" s="20"/>
    </row>
    <row r="300" spans="3:10" ht="12.75">
      <c r="C300" s="22" t="s">
        <v>47</v>
      </c>
      <c r="D300" s="22" t="s">
        <v>89</v>
      </c>
      <c r="E300" s="3"/>
      <c r="F300" s="60" t="s">
        <v>97</v>
      </c>
      <c r="G300" s="60"/>
      <c r="H300" s="60"/>
      <c r="I300" s="22" t="s">
        <v>0</v>
      </c>
      <c r="J300" s="22" t="s">
        <v>94</v>
      </c>
    </row>
    <row r="301" spans="3:10" ht="12.75">
      <c r="C301" s="22"/>
      <c r="D301" s="22" t="s">
        <v>46</v>
      </c>
      <c r="E301" s="3"/>
      <c r="F301" s="3" t="s">
        <v>91</v>
      </c>
      <c r="G301" s="22" t="s">
        <v>107</v>
      </c>
      <c r="H301" s="22" t="s">
        <v>96</v>
      </c>
      <c r="I301" s="22" t="s">
        <v>90</v>
      </c>
      <c r="J301" s="22" t="s">
        <v>83</v>
      </c>
    </row>
    <row r="302" spans="3:10" ht="12.75">
      <c r="C302" s="22" t="s">
        <v>12</v>
      </c>
      <c r="D302" s="3" t="s">
        <v>12</v>
      </c>
      <c r="E302" s="3"/>
      <c r="F302" s="3" t="s">
        <v>92</v>
      </c>
      <c r="G302" s="22" t="s">
        <v>92</v>
      </c>
      <c r="H302" s="22" t="s">
        <v>92</v>
      </c>
      <c r="I302" s="22" t="s">
        <v>92</v>
      </c>
      <c r="J302" s="22"/>
    </row>
    <row r="303" spans="3:10" ht="12.75">
      <c r="C303" s="22" t="s">
        <v>49</v>
      </c>
      <c r="D303" s="3" t="s">
        <v>93</v>
      </c>
      <c r="E303" s="2"/>
      <c r="F303" s="2" t="s">
        <v>98</v>
      </c>
      <c r="G303" s="2" t="s">
        <v>98</v>
      </c>
      <c r="H303" s="2" t="s">
        <v>98</v>
      </c>
      <c r="I303" s="2" t="s">
        <v>98</v>
      </c>
      <c r="J303" s="2" t="s">
        <v>1</v>
      </c>
    </row>
    <row r="304" spans="1:10" ht="12.75">
      <c r="A304" s="18" t="s">
        <v>102</v>
      </c>
      <c r="C304" s="20"/>
      <c r="G304" s="20"/>
      <c r="H304" s="20"/>
      <c r="I304" s="20"/>
      <c r="J304" s="20"/>
    </row>
    <row r="305" spans="2:11" ht="12.75">
      <c r="B305" s="29" t="s">
        <v>103</v>
      </c>
      <c r="C305" s="42"/>
      <c r="D305" s="35">
        <f>+C266+D266</f>
        <v>910</v>
      </c>
      <c r="E305" s="35"/>
      <c r="F305" s="35"/>
      <c r="G305" s="35"/>
      <c r="H305" s="35"/>
      <c r="I305" s="35">
        <f>+I266</f>
        <v>31938</v>
      </c>
      <c r="J305" s="35">
        <f>+I305/D305*1000</f>
        <v>35096.703296703294</v>
      </c>
      <c r="K305" s="35"/>
    </row>
    <row r="306" spans="2:11" ht="12.75">
      <c r="B306" s="1" t="s">
        <v>33</v>
      </c>
      <c r="C306" s="35"/>
      <c r="D306" s="35">
        <v>16</v>
      </c>
      <c r="E306" s="35"/>
      <c r="F306" s="35"/>
      <c r="G306" s="35">
        <v>352</v>
      </c>
      <c r="H306" s="35">
        <v>64</v>
      </c>
      <c r="I306" s="35">
        <f>SUM(F306:H306)</f>
        <v>416</v>
      </c>
      <c r="J306" s="35"/>
      <c r="K306" s="35"/>
    </row>
    <row r="307" spans="3:11" ht="12.75">
      <c r="C307" s="35"/>
      <c r="D307" s="37">
        <f>+D305+D306</f>
        <v>926</v>
      </c>
      <c r="E307" s="35"/>
      <c r="F307" s="35"/>
      <c r="G307" s="35"/>
      <c r="H307" s="35"/>
      <c r="I307" s="37">
        <f>+I305+I306</f>
        <v>32354</v>
      </c>
      <c r="J307" s="40">
        <f>+I307/D307*1000</f>
        <v>34939.524838012956</v>
      </c>
      <c r="K307" s="35"/>
    </row>
    <row r="308" spans="1:11" ht="12.75">
      <c r="A308" s="18" t="s">
        <v>159</v>
      </c>
      <c r="C308" s="20"/>
      <c r="G308" s="20"/>
      <c r="H308" s="20"/>
      <c r="I308" s="20"/>
      <c r="J308" s="20"/>
      <c r="K308" s="35"/>
    </row>
    <row r="309" spans="2:11" ht="12.75">
      <c r="B309" s="29" t="s">
        <v>103</v>
      </c>
      <c r="C309" s="42"/>
      <c r="D309" s="35">
        <f>+D305</f>
        <v>910</v>
      </c>
      <c r="E309" s="35"/>
      <c r="F309" s="35"/>
      <c r="G309" s="35"/>
      <c r="H309" s="35"/>
      <c r="I309" s="35">
        <f>+I266</f>
        <v>31938</v>
      </c>
      <c r="J309" s="35">
        <f>+I309/D309*1000</f>
        <v>35096.703296703294</v>
      </c>
      <c r="K309" s="35"/>
    </row>
    <row r="310" spans="2:11" ht="12.75">
      <c r="B310" s="1" t="s">
        <v>145</v>
      </c>
      <c r="C310" s="35">
        <v>3</v>
      </c>
      <c r="D310" s="35">
        <v>18</v>
      </c>
      <c r="E310" s="35"/>
      <c r="F310" s="35">
        <v>100</v>
      </c>
      <c r="G310" s="35">
        <v>396</v>
      </c>
      <c r="H310" s="35">
        <v>72</v>
      </c>
      <c r="I310" s="35">
        <f>SUM(F310:H310)</f>
        <v>568</v>
      </c>
      <c r="J310" s="35"/>
      <c r="K310" s="35"/>
    </row>
    <row r="311" spans="3:11" ht="12.75">
      <c r="C311" s="35"/>
      <c r="D311" s="37">
        <f>+D309+D310</f>
        <v>928</v>
      </c>
      <c r="E311" s="35"/>
      <c r="F311" s="35"/>
      <c r="G311" s="35"/>
      <c r="H311" s="35"/>
      <c r="I311" s="37">
        <f>+I309+I310</f>
        <v>32506</v>
      </c>
      <c r="J311" s="40">
        <f>+I311/D311*1000</f>
        <v>35028.01724137931</v>
      </c>
      <c r="K311" s="35"/>
    </row>
    <row r="312" spans="3:11" ht="12.75">
      <c r="C312" s="35"/>
      <c r="D312" s="35"/>
      <c r="E312" s="35"/>
      <c r="F312" s="35"/>
      <c r="G312" s="35"/>
      <c r="H312" s="35"/>
      <c r="I312" s="35"/>
      <c r="J312" s="35"/>
      <c r="K312" s="35"/>
    </row>
    <row r="313" spans="2:11" ht="12.75">
      <c r="B313" s="53" t="s">
        <v>133</v>
      </c>
      <c r="C313" s="20" t="s">
        <v>148</v>
      </c>
      <c r="D313" s="20"/>
      <c r="E313" s="20"/>
      <c r="F313" s="20"/>
      <c r="G313" s="20"/>
      <c r="H313" s="20"/>
      <c r="I313" s="20"/>
      <c r="J313" s="20"/>
      <c r="K313" s="20"/>
    </row>
    <row r="314" spans="3:11" ht="12.75">
      <c r="C314" s="61" t="s">
        <v>157</v>
      </c>
      <c r="D314" s="61"/>
      <c r="E314" s="61"/>
      <c r="F314" s="61"/>
      <c r="G314" s="61"/>
      <c r="H314" s="61"/>
      <c r="I314" s="61"/>
      <c r="J314" s="61"/>
      <c r="K314" s="20"/>
    </row>
    <row r="315" spans="3:11" ht="12.75">
      <c r="C315" s="61" t="s">
        <v>158</v>
      </c>
      <c r="D315" s="61"/>
      <c r="E315" s="61"/>
      <c r="F315" s="61"/>
      <c r="G315" s="61"/>
      <c r="H315" s="61"/>
      <c r="I315" s="61"/>
      <c r="J315" s="61"/>
      <c r="K315" s="61"/>
    </row>
    <row r="316" spans="3:11" ht="12.75">
      <c r="C316" s="20" t="s">
        <v>156</v>
      </c>
      <c r="D316" s="20"/>
      <c r="E316" s="20"/>
      <c r="F316" s="20"/>
      <c r="G316" s="20"/>
      <c r="H316" s="20"/>
      <c r="I316" s="20"/>
      <c r="J316" s="20"/>
      <c r="K316" s="20"/>
    </row>
    <row r="317" spans="3:11" ht="12.75">
      <c r="C317" s="20"/>
      <c r="D317" s="20"/>
      <c r="E317" s="20"/>
      <c r="F317" s="20"/>
      <c r="G317" s="20"/>
      <c r="H317" s="20"/>
      <c r="I317" s="20"/>
      <c r="J317" s="20"/>
      <c r="K317" s="20"/>
    </row>
    <row r="318" spans="3:11" ht="12.75">
      <c r="C318" s="20"/>
      <c r="D318" s="20"/>
      <c r="E318" s="20"/>
      <c r="F318" s="20"/>
      <c r="G318" s="20"/>
      <c r="H318" s="20"/>
      <c r="I318" s="20"/>
      <c r="J318" s="20"/>
      <c r="K318" s="20"/>
    </row>
    <row r="319" spans="3:11" ht="12.75">
      <c r="C319" s="20"/>
      <c r="D319" s="20"/>
      <c r="E319" s="20"/>
      <c r="F319" s="20"/>
      <c r="G319" s="20"/>
      <c r="H319" s="20"/>
      <c r="I319" s="20"/>
      <c r="J319" s="20"/>
      <c r="K319" s="20"/>
    </row>
    <row r="320" spans="3:11" ht="12.75">
      <c r="C320" s="20"/>
      <c r="D320" s="20"/>
      <c r="E320" s="20"/>
      <c r="F320" s="20"/>
      <c r="G320" s="20"/>
      <c r="H320" s="20"/>
      <c r="I320" s="20"/>
      <c r="J320" s="20"/>
      <c r="K320" s="20"/>
    </row>
    <row r="321" spans="3:11" ht="12.75">
      <c r="C321" s="20"/>
      <c r="D321" s="20"/>
      <c r="E321" s="20"/>
      <c r="F321" s="20"/>
      <c r="G321" s="20"/>
      <c r="H321" s="20"/>
      <c r="I321" s="20"/>
      <c r="J321" s="20"/>
      <c r="K321" s="20"/>
    </row>
    <row r="322" spans="3:11" ht="12.75">
      <c r="C322" s="20"/>
      <c r="D322" s="20"/>
      <c r="E322" s="20"/>
      <c r="F322" s="20"/>
      <c r="G322" s="20"/>
      <c r="H322" s="20"/>
      <c r="I322" s="20"/>
      <c r="J322" s="20"/>
      <c r="K322" s="20"/>
    </row>
    <row r="323" spans="3:11" ht="12.75">
      <c r="C323" s="20"/>
      <c r="D323" s="20"/>
      <c r="E323" s="20"/>
      <c r="F323" s="20"/>
      <c r="G323" s="20"/>
      <c r="H323" s="20"/>
      <c r="I323" s="20"/>
      <c r="J323" s="20"/>
      <c r="K323" s="20"/>
    </row>
    <row r="324" spans="3:11" ht="12.75">
      <c r="C324" s="20"/>
      <c r="D324" s="20"/>
      <c r="E324" s="20"/>
      <c r="F324" s="20"/>
      <c r="G324" s="20"/>
      <c r="H324" s="20"/>
      <c r="I324" s="20"/>
      <c r="J324" s="20"/>
      <c r="K324" s="20"/>
    </row>
    <row r="325" spans="3:11" ht="12.75">
      <c r="C325" s="20"/>
      <c r="D325" s="20"/>
      <c r="E325" s="20"/>
      <c r="F325" s="20"/>
      <c r="G325" s="20"/>
      <c r="H325" s="20"/>
      <c r="I325" s="20"/>
      <c r="J325" s="20"/>
      <c r="K325" s="20"/>
    </row>
    <row r="326" spans="3:11" ht="12.75">
      <c r="C326" s="20"/>
      <c r="D326" s="20"/>
      <c r="E326" s="20"/>
      <c r="F326" s="20"/>
      <c r="G326" s="20"/>
      <c r="H326" s="20"/>
      <c r="I326" s="20"/>
      <c r="J326" s="20"/>
      <c r="K326" s="20"/>
    </row>
    <row r="327" spans="3:11" ht="12.75">
      <c r="C327" s="20"/>
      <c r="D327" s="20"/>
      <c r="E327" s="20"/>
      <c r="F327" s="20"/>
      <c r="G327" s="20"/>
      <c r="H327" s="20"/>
      <c r="I327" s="20"/>
      <c r="J327" s="20"/>
      <c r="K327" s="20"/>
    </row>
    <row r="328" spans="3:11" ht="12.75">
      <c r="C328" s="20"/>
      <c r="D328" s="20"/>
      <c r="E328" s="20"/>
      <c r="F328" s="20"/>
      <c r="G328" s="20"/>
      <c r="H328" s="20"/>
      <c r="I328" s="20"/>
      <c r="J328" s="20"/>
      <c r="K328" s="20"/>
    </row>
    <row r="329" spans="3:11" ht="12.75">
      <c r="C329" s="20"/>
      <c r="D329" s="20"/>
      <c r="E329" s="20"/>
      <c r="F329" s="20"/>
      <c r="G329" s="20"/>
      <c r="H329" s="20"/>
      <c r="I329" s="20"/>
      <c r="J329" s="20"/>
      <c r="K329" s="20"/>
    </row>
    <row r="330" spans="3:11" ht="12.75">
      <c r="C330" s="20"/>
      <c r="D330" s="20"/>
      <c r="E330" s="20"/>
      <c r="F330" s="20"/>
      <c r="G330" s="20"/>
      <c r="H330" s="20"/>
      <c r="I330" s="20"/>
      <c r="J330" s="20"/>
      <c r="K330" s="20"/>
    </row>
    <row r="331" spans="3:11" ht="12.75">
      <c r="C331" s="20"/>
      <c r="D331" s="20"/>
      <c r="E331" s="20"/>
      <c r="F331" s="20"/>
      <c r="G331" s="20"/>
      <c r="H331" s="20"/>
      <c r="I331" s="20"/>
      <c r="J331" s="20"/>
      <c r="K331" s="20"/>
    </row>
    <row r="332" spans="3:11" ht="12.75">
      <c r="C332" s="20"/>
      <c r="D332" s="20"/>
      <c r="E332" s="20"/>
      <c r="F332" s="20"/>
      <c r="G332" s="20"/>
      <c r="H332" s="20"/>
      <c r="I332" s="20"/>
      <c r="J332" s="20"/>
      <c r="K332" s="20"/>
    </row>
    <row r="333" spans="3:11" ht="12.75">
      <c r="C333" s="20"/>
      <c r="D333" s="20"/>
      <c r="E333" s="20"/>
      <c r="F333" s="20"/>
      <c r="G333" s="20"/>
      <c r="H333" s="20"/>
      <c r="I333" s="20"/>
      <c r="J333" s="20"/>
      <c r="K333" s="20"/>
    </row>
    <row r="334" spans="3:11" ht="12.75">
      <c r="C334" s="20"/>
      <c r="D334" s="20"/>
      <c r="E334" s="20"/>
      <c r="F334" s="20"/>
      <c r="G334" s="20"/>
      <c r="H334" s="20"/>
      <c r="I334" s="20"/>
      <c r="J334" s="20"/>
      <c r="K334" s="20"/>
    </row>
    <row r="335" spans="3:11" ht="12.75">
      <c r="C335" s="20"/>
      <c r="D335" s="20"/>
      <c r="E335" s="20"/>
      <c r="F335" s="20"/>
      <c r="G335" s="20"/>
      <c r="H335" s="20"/>
      <c r="I335" s="20"/>
      <c r="J335" s="20"/>
      <c r="K335" s="20"/>
    </row>
    <row r="336" spans="3:11" ht="12.75">
      <c r="C336" s="20"/>
      <c r="D336" s="20"/>
      <c r="E336" s="20"/>
      <c r="F336" s="20"/>
      <c r="G336" s="20"/>
      <c r="H336" s="20"/>
      <c r="I336" s="20"/>
      <c r="J336" s="20"/>
      <c r="K336" s="20"/>
    </row>
    <row r="337" spans="3:11" ht="12.75">
      <c r="C337" s="20"/>
      <c r="D337" s="20"/>
      <c r="E337" s="20"/>
      <c r="F337" s="20"/>
      <c r="G337" s="20"/>
      <c r="H337" s="20"/>
      <c r="I337" s="20"/>
      <c r="J337" s="20"/>
      <c r="K337" s="20"/>
    </row>
    <row r="338" spans="3:11" ht="12.75">
      <c r="C338" s="20"/>
      <c r="D338" s="20"/>
      <c r="E338" s="20"/>
      <c r="F338" s="20"/>
      <c r="G338" s="20"/>
      <c r="H338" s="20"/>
      <c r="I338" s="20"/>
      <c r="J338" s="20"/>
      <c r="K338" s="20"/>
    </row>
    <row r="339" spans="3:11" ht="12.75">
      <c r="C339" s="20"/>
      <c r="D339" s="20"/>
      <c r="E339" s="20"/>
      <c r="F339" s="20"/>
      <c r="G339" s="20"/>
      <c r="H339" s="20"/>
      <c r="I339" s="20"/>
      <c r="J339" s="20"/>
      <c r="K339" s="20"/>
    </row>
    <row r="340" spans="3:11" ht="12.75">
      <c r="C340" s="20"/>
      <c r="D340" s="20"/>
      <c r="E340" s="20"/>
      <c r="F340" s="20"/>
      <c r="G340" s="20"/>
      <c r="H340" s="20"/>
      <c r="I340" s="20"/>
      <c r="J340" s="20"/>
      <c r="K340" s="20"/>
    </row>
    <row r="341" spans="3:11" ht="12.75">
      <c r="C341" s="20"/>
      <c r="D341" s="20"/>
      <c r="E341" s="20"/>
      <c r="F341" s="20"/>
      <c r="G341" s="20"/>
      <c r="H341" s="20"/>
      <c r="I341" s="20"/>
      <c r="J341" s="20"/>
      <c r="K341" s="20"/>
    </row>
    <row r="342" spans="3:11" ht="12.75">
      <c r="C342" s="20"/>
      <c r="D342" s="20"/>
      <c r="E342" s="20"/>
      <c r="F342" s="20"/>
      <c r="G342" s="20"/>
      <c r="H342" s="20"/>
      <c r="I342" s="20"/>
      <c r="J342" s="20"/>
      <c r="K342" s="20"/>
    </row>
    <row r="343" spans="3:11" ht="12.75">
      <c r="C343" s="20"/>
      <c r="D343" s="20"/>
      <c r="E343" s="20"/>
      <c r="F343" s="20"/>
      <c r="G343" s="20"/>
      <c r="H343" s="20"/>
      <c r="I343" s="20"/>
      <c r="J343" s="20"/>
      <c r="K343" s="20"/>
    </row>
    <row r="344" spans="3:11" ht="12.75">
      <c r="C344" s="20"/>
      <c r="D344" s="20"/>
      <c r="E344" s="20"/>
      <c r="F344" s="20"/>
      <c r="G344" s="20"/>
      <c r="H344" s="20"/>
      <c r="I344" s="20"/>
      <c r="J344" s="20"/>
      <c r="K344" s="20"/>
    </row>
    <row r="345" spans="3:11" ht="12.75">
      <c r="C345" s="20"/>
      <c r="D345" s="20"/>
      <c r="E345" s="20"/>
      <c r="F345" s="20"/>
      <c r="G345" s="20"/>
      <c r="H345" s="20"/>
      <c r="I345" s="20"/>
      <c r="J345" s="20"/>
      <c r="K345" s="20"/>
    </row>
    <row r="346" spans="3:11" ht="12.75">
      <c r="C346" s="20"/>
      <c r="D346" s="20"/>
      <c r="E346" s="20"/>
      <c r="F346" s="20"/>
      <c r="G346" s="20"/>
      <c r="H346" s="20"/>
      <c r="I346" s="20"/>
      <c r="J346" s="20"/>
      <c r="K346" s="20"/>
    </row>
    <row r="347" spans="3:11" ht="12.75">
      <c r="C347" s="20"/>
      <c r="D347" s="20"/>
      <c r="E347" s="20"/>
      <c r="F347" s="20"/>
      <c r="G347" s="20"/>
      <c r="H347" s="20"/>
      <c r="I347" s="20"/>
      <c r="J347" s="20"/>
      <c r="K347" s="20"/>
    </row>
    <row r="348" spans="3:11" ht="12.75">
      <c r="C348" s="20"/>
      <c r="D348" s="20"/>
      <c r="E348" s="20"/>
      <c r="F348" s="20"/>
      <c r="G348" s="20"/>
      <c r="H348" s="20"/>
      <c r="I348" s="20"/>
      <c r="J348" s="20"/>
      <c r="K348" s="20"/>
    </row>
    <row r="349" spans="3:11" ht="12.75">
      <c r="C349" s="20"/>
      <c r="D349" s="20"/>
      <c r="E349" s="20"/>
      <c r="F349" s="20"/>
      <c r="G349" s="20"/>
      <c r="H349" s="20"/>
      <c r="I349" s="20"/>
      <c r="J349" s="20"/>
      <c r="K349" s="20"/>
    </row>
    <row r="350" spans="3:11" ht="12.75">
      <c r="C350" s="20"/>
      <c r="D350" s="20"/>
      <c r="E350" s="20"/>
      <c r="F350" s="20"/>
      <c r="G350" s="20"/>
      <c r="H350" s="20"/>
      <c r="I350" s="20"/>
      <c r="J350" s="20"/>
      <c r="K350" s="20"/>
    </row>
    <row r="351" spans="3:11" ht="12.75">
      <c r="C351" s="20"/>
      <c r="D351" s="20"/>
      <c r="E351" s="20"/>
      <c r="F351" s="20"/>
      <c r="G351" s="20"/>
      <c r="H351" s="20"/>
      <c r="I351" s="20"/>
      <c r="J351" s="20"/>
      <c r="K351" s="20"/>
    </row>
    <row r="352" spans="3:11" ht="12.75">
      <c r="C352" s="20"/>
      <c r="D352" s="20"/>
      <c r="E352" s="20"/>
      <c r="F352" s="20"/>
      <c r="G352" s="20"/>
      <c r="H352" s="20"/>
      <c r="I352" s="20"/>
      <c r="J352" s="20"/>
      <c r="K352" s="20"/>
    </row>
    <row r="353" spans="3:11" ht="12.75">
      <c r="C353" s="20"/>
      <c r="D353" s="20"/>
      <c r="E353" s="20"/>
      <c r="F353" s="20"/>
      <c r="G353" s="20"/>
      <c r="H353" s="20"/>
      <c r="I353" s="20"/>
      <c r="J353" s="20"/>
      <c r="K353" s="20"/>
    </row>
    <row r="354" spans="3:11" ht="12.75">
      <c r="C354" s="20"/>
      <c r="D354" s="20"/>
      <c r="E354" s="20"/>
      <c r="F354" s="20"/>
      <c r="G354" s="20"/>
      <c r="H354" s="20"/>
      <c r="I354" s="20"/>
      <c r="J354" s="20"/>
      <c r="K354" s="20"/>
    </row>
    <row r="355" spans="3:11" ht="12.75">
      <c r="C355" s="20"/>
      <c r="D355" s="20"/>
      <c r="E355" s="20"/>
      <c r="F355" s="20"/>
      <c r="G355" s="20"/>
      <c r="H355" s="20"/>
      <c r="I355" s="20"/>
      <c r="J355" s="20"/>
      <c r="K355" s="20"/>
    </row>
    <row r="356" spans="3:11" ht="12.75">
      <c r="C356" s="20"/>
      <c r="D356" s="20"/>
      <c r="E356" s="20"/>
      <c r="F356" s="20"/>
      <c r="G356" s="20"/>
      <c r="H356" s="20"/>
      <c r="I356" s="20"/>
      <c r="J356" s="20"/>
      <c r="K356" s="20"/>
    </row>
    <row r="357" spans="3:11" ht="12.75">
      <c r="C357" s="20"/>
      <c r="D357" s="20"/>
      <c r="E357" s="20"/>
      <c r="F357" s="20"/>
      <c r="G357" s="20"/>
      <c r="H357" s="20"/>
      <c r="I357" s="20"/>
      <c r="J357" s="20"/>
      <c r="K357" s="20"/>
    </row>
    <row r="358" spans="3:11" ht="12.75">
      <c r="C358" s="20"/>
      <c r="D358" s="20"/>
      <c r="E358" s="20"/>
      <c r="F358" s="20"/>
      <c r="G358" s="20"/>
      <c r="H358" s="20"/>
      <c r="I358" s="20"/>
      <c r="J358" s="20"/>
      <c r="K358" s="20"/>
    </row>
    <row r="359" spans="3:11" ht="12.75">
      <c r="C359" s="20"/>
      <c r="D359" s="20"/>
      <c r="E359" s="20"/>
      <c r="F359" s="20"/>
      <c r="G359" s="20"/>
      <c r="H359" s="20"/>
      <c r="I359" s="20"/>
      <c r="J359" s="20"/>
      <c r="K359" s="20"/>
    </row>
    <row r="360" spans="3:11" ht="12.75">
      <c r="C360" s="20"/>
      <c r="D360" s="20"/>
      <c r="E360" s="20"/>
      <c r="F360" s="20"/>
      <c r="G360" s="20"/>
      <c r="H360" s="20"/>
      <c r="I360" s="20"/>
      <c r="J360" s="20"/>
      <c r="K360" s="20"/>
    </row>
    <row r="361" spans="3:11" ht="12.75">
      <c r="C361" s="20"/>
      <c r="D361" s="20"/>
      <c r="E361" s="20"/>
      <c r="F361" s="20"/>
      <c r="G361" s="20"/>
      <c r="H361" s="20"/>
      <c r="I361" s="20"/>
      <c r="J361" s="20"/>
      <c r="K361" s="20"/>
    </row>
    <row r="362" spans="3:11" ht="12.75">
      <c r="C362" s="20"/>
      <c r="D362" s="20"/>
      <c r="E362" s="20"/>
      <c r="F362" s="20"/>
      <c r="G362" s="20"/>
      <c r="H362" s="20"/>
      <c r="I362" s="20"/>
      <c r="J362" s="20"/>
      <c r="K362" s="20"/>
    </row>
    <row r="363" spans="3:11" ht="12.75">
      <c r="C363" s="20"/>
      <c r="D363" s="20"/>
      <c r="E363" s="20"/>
      <c r="F363" s="20"/>
      <c r="G363" s="20"/>
      <c r="H363" s="20"/>
      <c r="I363" s="20"/>
      <c r="J363" s="20"/>
      <c r="K363" s="20"/>
    </row>
    <row r="364" spans="3:11" ht="12.75">
      <c r="C364" s="20"/>
      <c r="D364" s="20"/>
      <c r="E364" s="20"/>
      <c r="F364" s="20"/>
      <c r="G364" s="20"/>
      <c r="H364" s="20"/>
      <c r="I364" s="20"/>
      <c r="J364" s="20"/>
      <c r="K364" s="20"/>
    </row>
    <row r="365" spans="3:11" ht="12.75">
      <c r="C365" s="20"/>
      <c r="D365" s="20"/>
      <c r="E365" s="20"/>
      <c r="F365" s="20"/>
      <c r="G365" s="20"/>
      <c r="H365" s="20"/>
      <c r="I365" s="20"/>
      <c r="J365" s="20"/>
      <c r="K365" s="20"/>
    </row>
    <row r="366" spans="3:11" ht="12.75">
      <c r="C366" s="20"/>
      <c r="D366" s="20"/>
      <c r="E366" s="20"/>
      <c r="F366" s="20"/>
      <c r="G366" s="20"/>
      <c r="H366" s="20"/>
      <c r="I366" s="20"/>
      <c r="J366" s="20"/>
      <c r="K366" s="20"/>
    </row>
    <row r="367" spans="3:11" ht="12.75">
      <c r="C367" s="20"/>
      <c r="D367" s="20"/>
      <c r="E367" s="20"/>
      <c r="F367" s="20"/>
      <c r="G367" s="20"/>
      <c r="H367" s="20"/>
      <c r="I367" s="20"/>
      <c r="J367" s="20"/>
      <c r="K367" s="20"/>
    </row>
    <row r="368" spans="3:11" ht="12.75">
      <c r="C368" s="20"/>
      <c r="D368" s="20"/>
      <c r="E368" s="20"/>
      <c r="F368" s="20"/>
      <c r="G368" s="20"/>
      <c r="H368" s="20"/>
      <c r="I368" s="20"/>
      <c r="J368" s="20"/>
      <c r="K368" s="20"/>
    </row>
    <row r="369" spans="3:11" ht="12.75">
      <c r="C369" s="20"/>
      <c r="D369" s="20"/>
      <c r="E369" s="20"/>
      <c r="F369" s="20"/>
      <c r="G369" s="20"/>
      <c r="H369" s="20"/>
      <c r="I369" s="20"/>
      <c r="J369" s="20"/>
      <c r="K369" s="20"/>
    </row>
    <row r="370" spans="3:11" ht="12.75">
      <c r="C370" s="20"/>
      <c r="D370" s="20"/>
      <c r="E370" s="20"/>
      <c r="F370" s="20"/>
      <c r="G370" s="20"/>
      <c r="H370" s="20"/>
      <c r="I370" s="20"/>
      <c r="J370" s="20"/>
      <c r="K370" s="20"/>
    </row>
    <row r="371" spans="3:11" ht="12.75">
      <c r="C371" s="20"/>
      <c r="D371" s="20"/>
      <c r="E371" s="20"/>
      <c r="F371" s="20"/>
      <c r="G371" s="20"/>
      <c r="H371" s="20"/>
      <c r="I371" s="20"/>
      <c r="J371" s="20"/>
      <c r="K371" s="20"/>
    </row>
    <row r="372" spans="3:11" ht="12.75">
      <c r="C372" s="20"/>
      <c r="D372" s="20"/>
      <c r="E372" s="20"/>
      <c r="F372" s="20"/>
      <c r="G372" s="20"/>
      <c r="H372" s="20"/>
      <c r="I372" s="20"/>
      <c r="J372" s="20"/>
      <c r="K372" s="20"/>
    </row>
    <row r="373" spans="3:11" ht="12.75">
      <c r="C373" s="20"/>
      <c r="D373" s="20"/>
      <c r="E373" s="20"/>
      <c r="F373" s="20"/>
      <c r="G373" s="20"/>
      <c r="H373" s="20"/>
      <c r="I373" s="20"/>
      <c r="J373" s="20"/>
      <c r="K373" s="20"/>
    </row>
    <row r="374" spans="3:11" ht="12.75">
      <c r="C374" s="20"/>
      <c r="D374" s="20"/>
      <c r="E374" s="20"/>
      <c r="F374" s="20"/>
      <c r="G374" s="20"/>
      <c r="H374" s="20"/>
      <c r="I374" s="20"/>
      <c r="J374" s="20"/>
      <c r="K374" s="20"/>
    </row>
    <row r="375" spans="3:11" ht="12.75">
      <c r="C375" s="20"/>
      <c r="D375" s="20"/>
      <c r="E375" s="20"/>
      <c r="F375" s="20"/>
      <c r="G375" s="20"/>
      <c r="H375" s="20"/>
      <c r="I375" s="20"/>
      <c r="J375" s="20"/>
      <c r="K375" s="20"/>
    </row>
    <row r="376" spans="3:11" ht="12.75">
      <c r="C376" s="20"/>
      <c r="D376" s="20"/>
      <c r="E376" s="20"/>
      <c r="F376" s="20"/>
      <c r="G376" s="20"/>
      <c r="H376" s="20"/>
      <c r="I376" s="20"/>
      <c r="J376" s="20"/>
      <c r="K376" s="20"/>
    </row>
    <row r="377" spans="3:11" ht="12.75">
      <c r="C377" s="20"/>
      <c r="D377" s="20"/>
      <c r="E377" s="20"/>
      <c r="F377" s="20"/>
      <c r="G377" s="20"/>
      <c r="H377" s="20"/>
      <c r="I377" s="20"/>
      <c r="J377" s="20"/>
      <c r="K377" s="20"/>
    </row>
    <row r="378" spans="3:11" ht="12.75">
      <c r="C378" s="20"/>
      <c r="D378" s="20"/>
      <c r="E378" s="20"/>
      <c r="F378" s="20"/>
      <c r="G378" s="20"/>
      <c r="H378" s="20"/>
      <c r="I378" s="20"/>
      <c r="J378" s="20"/>
      <c r="K378" s="20"/>
    </row>
    <row r="379" spans="3:11" ht="12.75">
      <c r="C379" s="20"/>
      <c r="D379" s="20"/>
      <c r="E379" s="20"/>
      <c r="F379" s="20"/>
      <c r="G379" s="20"/>
      <c r="H379" s="20"/>
      <c r="I379" s="20"/>
      <c r="J379" s="20"/>
      <c r="K379" s="20"/>
    </row>
    <row r="380" spans="3:11" ht="12.75">
      <c r="C380" s="20"/>
      <c r="D380" s="20"/>
      <c r="E380" s="20"/>
      <c r="F380" s="20"/>
      <c r="G380" s="20"/>
      <c r="H380" s="20"/>
      <c r="I380" s="20"/>
      <c r="J380" s="20"/>
      <c r="K380" s="20"/>
    </row>
    <row r="381" spans="3:11" ht="12.75">
      <c r="C381" s="20"/>
      <c r="D381" s="20"/>
      <c r="E381" s="20"/>
      <c r="F381" s="20"/>
      <c r="G381" s="20"/>
      <c r="H381" s="20"/>
      <c r="I381" s="20"/>
      <c r="J381" s="20"/>
      <c r="K381" s="20"/>
    </row>
    <row r="382" spans="3:11" ht="12.75">
      <c r="C382" s="20"/>
      <c r="D382" s="20"/>
      <c r="E382" s="20"/>
      <c r="F382" s="20"/>
      <c r="G382" s="20"/>
      <c r="H382" s="20"/>
      <c r="I382" s="20"/>
      <c r="J382" s="20"/>
      <c r="K382" s="20"/>
    </row>
    <row r="383" spans="3:11" ht="12.75">
      <c r="C383" s="20"/>
      <c r="D383" s="20"/>
      <c r="E383" s="20"/>
      <c r="F383" s="20"/>
      <c r="G383" s="20"/>
      <c r="H383" s="20"/>
      <c r="I383" s="20"/>
      <c r="J383" s="20"/>
      <c r="K383" s="20"/>
    </row>
    <row r="384" spans="3:11" ht="12.75">
      <c r="C384" s="20"/>
      <c r="D384" s="20"/>
      <c r="E384" s="20"/>
      <c r="F384" s="20"/>
      <c r="G384" s="20"/>
      <c r="H384" s="20"/>
      <c r="I384" s="20"/>
      <c r="J384" s="20"/>
      <c r="K384" s="20"/>
    </row>
    <row r="385" spans="3:11" ht="12.75">
      <c r="C385" s="20"/>
      <c r="D385" s="20"/>
      <c r="E385" s="20"/>
      <c r="F385" s="20"/>
      <c r="G385" s="20"/>
      <c r="H385" s="20"/>
      <c r="I385" s="20"/>
      <c r="J385" s="20"/>
      <c r="K385" s="20"/>
    </row>
    <row r="386" spans="3:11" ht="12.75">
      <c r="C386" s="20"/>
      <c r="D386" s="20"/>
      <c r="E386" s="20"/>
      <c r="F386" s="20"/>
      <c r="G386" s="20"/>
      <c r="H386" s="20"/>
      <c r="I386" s="20"/>
      <c r="J386" s="20"/>
      <c r="K386" s="20"/>
    </row>
    <row r="387" spans="3:11" ht="12.75">
      <c r="C387" s="20"/>
      <c r="D387" s="20"/>
      <c r="E387" s="20"/>
      <c r="F387" s="20"/>
      <c r="G387" s="20"/>
      <c r="H387" s="20"/>
      <c r="I387" s="20"/>
      <c r="J387" s="20"/>
      <c r="K387" s="20"/>
    </row>
    <row r="388" spans="3:11" ht="12.75">
      <c r="C388" s="20"/>
      <c r="D388" s="20"/>
      <c r="E388" s="20"/>
      <c r="F388" s="20"/>
      <c r="G388" s="20"/>
      <c r="H388" s="20"/>
      <c r="I388" s="20"/>
      <c r="J388" s="20"/>
      <c r="K388" s="20"/>
    </row>
    <row r="389" spans="3:11" ht="12.75">
      <c r="C389" s="20"/>
      <c r="D389" s="20"/>
      <c r="E389" s="20"/>
      <c r="F389" s="20"/>
      <c r="G389" s="20"/>
      <c r="H389" s="20"/>
      <c r="I389" s="20"/>
      <c r="J389" s="20"/>
      <c r="K389" s="20"/>
    </row>
    <row r="390" spans="3:11" ht="12.75">
      <c r="C390" s="20"/>
      <c r="D390" s="20"/>
      <c r="E390" s="20"/>
      <c r="F390" s="20"/>
      <c r="G390" s="20"/>
      <c r="H390" s="20"/>
      <c r="I390" s="20"/>
      <c r="J390" s="20"/>
      <c r="K390" s="20"/>
    </row>
    <row r="391" spans="3:11" ht="12.75">
      <c r="C391" s="20"/>
      <c r="D391" s="20"/>
      <c r="E391" s="20"/>
      <c r="F391" s="20"/>
      <c r="G391" s="20"/>
      <c r="H391" s="20"/>
      <c r="I391" s="20"/>
      <c r="J391" s="20"/>
      <c r="K391" s="20"/>
    </row>
    <row r="392" spans="3:11" ht="12.75">
      <c r="C392" s="20"/>
      <c r="D392" s="20"/>
      <c r="E392" s="20"/>
      <c r="F392" s="20"/>
      <c r="G392" s="20"/>
      <c r="H392" s="20"/>
      <c r="I392" s="20"/>
      <c r="J392" s="20"/>
      <c r="K392" s="20"/>
    </row>
    <row r="393" spans="3:11" ht="12.75">
      <c r="C393" s="20"/>
      <c r="D393" s="20"/>
      <c r="E393" s="20"/>
      <c r="F393" s="20"/>
      <c r="G393" s="20"/>
      <c r="H393" s="20"/>
      <c r="I393" s="20"/>
      <c r="J393" s="20"/>
      <c r="K393" s="20"/>
    </row>
    <row r="394" spans="3:11" ht="12.75">
      <c r="C394" s="20"/>
      <c r="D394" s="20"/>
      <c r="E394" s="20"/>
      <c r="F394" s="20"/>
      <c r="G394" s="20"/>
      <c r="H394" s="20"/>
      <c r="I394" s="20"/>
      <c r="J394" s="20"/>
      <c r="K394" s="20"/>
    </row>
    <row r="395" spans="3:11" ht="12.75">
      <c r="C395" s="20"/>
      <c r="D395" s="20"/>
      <c r="E395" s="20"/>
      <c r="F395" s="20"/>
      <c r="G395" s="20"/>
      <c r="H395" s="20"/>
      <c r="I395" s="20"/>
      <c r="J395" s="20"/>
      <c r="K395" s="20"/>
    </row>
    <row r="396" spans="3:11" ht="12.75">
      <c r="C396" s="20"/>
      <c r="D396" s="20"/>
      <c r="E396" s="20"/>
      <c r="F396" s="20"/>
      <c r="G396" s="20"/>
      <c r="H396" s="20"/>
      <c r="I396" s="20"/>
      <c r="J396" s="20"/>
      <c r="K396" s="20"/>
    </row>
    <row r="397" spans="3:11" ht="12.75">
      <c r="C397" s="20"/>
      <c r="D397" s="20"/>
      <c r="E397" s="20"/>
      <c r="F397" s="20"/>
      <c r="G397" s="20"/>
      <c r="H397" s="20"/>
      <c r="I397" s="20"/>
      <c r="J397" s="20"/>
      <c r="K397" s="20"/>
    </row>
    <row r="398" spans="3:11" ht="12.75">
      <c r="C398" s="20"/>
      <c r="D398" s="20"/>
      <c r="E398" s="20"/>
      <c r="F398" s="20"/>
      <c r="G398" s="20"/>
      <c r="H398" s="20"/>
      <c r="I398" s="20"/>
      <c r="J398" s="20"/>
      <c r="K398" s="20"/>
    </row>
    <row r="399" spans="3:11" ht="12.75">
      <c r="C399" s="20"/>
      <c r="D399" s="20"/>
      <c r="E399" s="20"/>
      <c r="F399" s="20"/>
      <c r="G399" s="20"/>
      <c r="H399" s="20"/>
      <c r="I399" s="20"/>
      <c r="J399" s="20"/>
      <c r="K399" s="20"/>
    </row>
    <row r="400" spans="3:11" ht="12.75">
      <c r="C400" s="20"/>
      <c r="D400" s="20"/>
      <c r="E400" s="20"/>
      <c r="F400" s="20"/>
      <c r="G400" s="20"/>
      <c r="H400" s="20"/>
      <c r="I400" s="20"/>
      <c r="J400" s="20"/>
      <c r="K400" s="20"/>
    </row>
    <row r="401" spans="3:11" ht="12.75">
      <c r="C401" s="20"/>
      <c r="D401" s="20"/>
      <c r="E401" s="20"/>
      <c r="F401" s="20"/>
      <c r="G401" s="20"/>
      <c r="H401" s="20"/>
      <c r="I401" s="20"/>
      <c r="J401" s="20"/>
      <c r="K401" s="20"/>
    </row>
    <row r="402" spans="3:11" ht="12.75">
      <c r="C402" s="20"/>
      <c r="D402" s="20"/>
      <c r="E402" s="20"/>
      <c r="F402" s="20"/>
      <c r="G402" s="20"/>
      <c r="H402" s="20"/>
      <c r="I402" s="20"/>
      <c r="J402" s="20"/>
      <c r="K402" s="20"/>
    </row>
    <row r="403" spans="3:11" ht="12.75">
      <c r="C403" s="20"/>
      <c r="D403" s="20"/>
      <c r="E403" s="20"/>
      <c r="F403" s="20"/>
      <c r="G403" s="20"/>
      <c r="H403" s="20"/>
      <c r="I403" s="20"/>
      <c r="J403" s="20"/>
      <c r="K403" s="20"/>
    </row>
    <row r="404" spans="3:11" ht="12.75">
      <c r="C404" s="20"/>
      <c r="D404" s="20"/>
      <c r="E404" s="20"/>
      <c r="F404" s="20"/>
      <c r="G404" s="20"/>
      <c r="H404" s="20"/>
      <c r="I404" s="20"/>
      <c r="J404" s="20"/>
      <c r="K404" s="20"/>
    </row>
    <row r="405" spans="3:11" ht="12.75">
      <c r="C405" s="20"/>
      <c r="D405" s="20"/>
      <c r="E405" s="20"/>
      <c r="F405" s="20"/>
      <c r="G405" s="20"/>
      <c r="H405" s="20"/>
      <c r="I405" s="20"/>
      <c r="J405" s="20"/>
      <c r="K405" s="20"/>
    </row>
    <row r="406" spans="3:11" ht="12.75">
      <c r="C406" s="20"/>
      <c r="D406" s="20"/>
      <c r="E406" s="20"/>
      <c r="F406" s="20"/>
      <c r="G406" s="20"/>
      <c r="H406" s="20"/>
      <c r="I406" s="20"/>
      <c r="J406" s="20"/>
      <c r="K406" s="20"/>
    </row>
    <row r="407" spans="3:11" ht="12.75">
      <c r="C407" s="20"/>
      <c r="D407" s="20"/>
      <c r="E407" s="20"/>
      <c r="F407" s="20"/>
      <c r="G407" s="20"/>
      <c r="H407" s="20"/>
      <c r="I407" s="20"/>
      <c r="J407" s="20"/>
      <c r="K407" s="20"/>
    </row>
    <row r="408" spans="3:11" ht="12.75">
      <c r="C408" s="20"/>
      <c r="D408" s="20"/>
      <c r="E408" s="20"/>
      <c r="F408" s="20"/>
      <c r="G408" s="20"/>
      <c r="H408" s="20"/>
      <c r="I408" s="20"/>
      <c r="J408" s="20"/>
      <c r="K408" s="20"/>
    </row>
    <row r="409" spans="3:11" ht="12.75">
      <c r="C409" s="20"/>
      <c r="D409" s="20"/>
      <c r="E409" s="20"/>
      <c r="F409" s="20"/>
      <c r="G409" s="20"/>
      <c r="H409" s="20"/>
      <c r="I409" s="20"/>
      <c r="J409" s="20"/>
      <c r="K409" s="20"/>
    </row>
    <row r="410" spans="3:11" ht="12.75">
      <c r="C410" s="20"/>
      <c r="D410" s="20"/>
      <c r="E410" s="20"/>
      <c r="F410" s="20"/>
      <c r="G410" s="20"/>
      <c r="H410" s="20"/>
      <c r="I410" s="20"/>
      <c r="J410" s="20"/>
      <c r="K410" s="20"/>
    </row>
    <row r="411" spans="3:11" ht="12.75">
      <c r="C411" s="20"/>
      <c r="D411" s="20"/>
      <c r="E411" s="20"/>
      <c r="F411" s="20"/>
      <c r="G411" s="20"/>
      <c r="H411" s="20"/>
      <c r="I411" s="20"/>
      <c r="J411" s="20"/>
      <c r="K411" s="20"/>
    </row>
    <row r="412" spans="3:11" ht="12.75">
      <c r="C412" s="20"/>
      <c r="D412" s="20"/>
      <c r="E412" s="20"/>
      <c r="F412" s="20"/>
      <c r="G412" s="20"/>
      <c r="H412" s="20"/>
      <c r="I412" s="20"/>
      <c r="J412" s="20"/>
      <c r="K412" s="20"/>
    </row>
    <row r="413" spans="3:11" ht="12.75">
      <c r="C413" s="20"/>
      <c r="D413" s="20"/>
      <c r="E413" s="20"/>
      <c r="F413" s="20"/>
      <c r="G413" s="20"/>
      <c r="H413" s="20"/>
      <c r="I413" s="20"/>
      <c r="J413" s="20"/>
      <c r="K413" s="20"/>
    </row>
    <row r="414" spans="3:11" ht="12.75">
      <c r="C414" s="20"/>
      <c r="D414" s="20"/>
      <c r="E414" s="20"/>
      <c r="F414" s="20"/>
      <c r="G414" s="20"/>
      <c r="H414" s="20"/>
      <c r="I414" s="20"/>
      <c r="J414" s="20"/>
      <c r="K414" s="20"/>
    </row>
    <row r="415" spans="3:11" ht="12.75">
      <c r="C415" s="20"/>
      <c r="D415" s="20"/>
      <c r="E415" s="20"/>
      <c r="F415" s="20"/>
      <c r="G415" s="20"/>
      <c r="H415" s="20"/>
      <c r="I415" s="20"/>
      <c r="J415" s="20"/>
      <c r="K415" s="20"/>
    </row>
    <row r="416" spans="3:11" ht="12.75">
      <c r="C416" s="20"/>
      <c r="D416" s="20"/>
      <c r="E416" s="20"/>
      <c r="F416" s="20"/>
      <c r="G416" s="20"/>
      <c r="H416" s="20"/>
      <c r="I416" s="20"/>
      <c r="J416" s="20"/>
      <c r="K416" s="20"/>
    </row>
    <row r="417" spans="3:11" ht="12.75">
      <c r="C417" s="20"/>
      <c r="D417" s="20"/>
      <c r="E417" s="20"/>
      <c r="F417" s="20"/>
      <c r="G417" s="20"/>
      <c r="H417" s="20"/>
      <c r="I417" s="20"/>
      <c r="J417" s="20"/>
      <c r="K417" s="20"/>
    </row>
    <row r="418" spans="3:11" ht="12.75">
      <c r="C418" s="20"/>
      <c r="D418" s="20"/>
      <c r="E418" s="20"/>
      <c r="F418" s="20"/>
      <c r="G418" s="20"/>
      <c r="H418" s="20"/>
      <c r="I418" s="20"/>
      <c r="J418" s="20"/>
      <c r="K418" s="20"/>
    </row>
    <row r="419" spans="3:11" ht="12.75">
      <c r="C419" s="20"/>
      <c r="D419" s="20"/>
      <c r="E419" s="20"/>
      <c r="F419" s="20"/>
      <c r="G419" s="20"/>
      <c r="H419" s="20"/>
      <c r="I419" s="20"/>
      <c r="J419" s="20"/>
      <c r="K419" s="20"/>
    </row>
    <row r="420" spans="3:11" ht="12.75">
      <c r="C420" s="20"/>
      <c r="D420" s="20"/>
      <c r="E420" s="20"/>
      <c r="F420" s="20"/>
      <c r="G420" s="20"/>
      <c r="H420" s="20"/>
      <c r="I420" s="20"/>
      <c r="J420" s="20"/>
      <c r="K420" s="20"/>
    </row>
    <row r="421" spans="3:11" ht="12.75">
      <c r="C421" s="20"/>
      <c r="D421" s="20"/>
      <c r="E421" s="20"/>
      <c r="F421" s="20"/>
      <c r="G421" s="20"/>
      <c r="H421" s="20"/>
      <c r="I421" s="20"/>
      <c r="J421" s="20"/>
      <c r="K421" s="20"/>
    </row>
    <row r="422" spans="3:11" ht="12.75">
      <c r="C422" s="20"/>
      <c r="D422" s="20"/>
      <c r="E422" s="20"/>
      <c r="F422" s="20"/>
      <c r="G422" s="20"/>
      <c r="H422" s="20"/>
      <c r="I422" s="20"/>
      <c r="J422" s="20"/>
      <c r="K422" s="20"/>
    </row>
    <row r="423" spans="3:11" ht="12.75">
      <c r="C423" s="20"/>
      <c r="D423" s="20"/>
      <c r="E423" s="20"/>
      <c r="F423" s="20"/>
      <c r="G423" s="20"/>
      <c r="H423" s="20"/>
      <c r="I423" s="20"/>
      <c r="J423" s="20"/>
      <c r="K423" s="20"/>
    </row>
    <row r="424" spans="3:11" ht="12.75">
      <c r="C424" s="20"/>
      <c r="D424" s="20"/>
      <c r="E424" s="20"/>
      <c r="F424" s="20"/>
      <c r="G424" s="20"/>
      <c r="H424" s="20"/>
      <c r="I424" s="20"/>
      <c r="J424" s="20"/>
      <c r="K424" s="20"/>
    </row>
    <row r="425" spans="3:11" ht="12.75">
      <c r="C425" s="20"/>
      <c r="D425" s="20"/>
      <c r="E425" s="20"/>
      <c r="F425" s="20"/>
      <c r="G425" s="20"/>
      <c r="H425" s="20"/>
      <c r="I425" s="20"/>
      <c r="J425" s="20"/>
      <c r="K425" s="20"/>
    </row>
    <row r="426" spans="3:11" ht="12.75">
      <c r="C426" s="20"/>
      <c r="D426" s="20"/>
      <c r="E426" s="20"/>
      <c r="F426" s="20"/>
      <c r="G426" s="20"/>
      <c r="H426" s="20"/>
      <c r="I426" s="20"/>
      <c r="J426" s="20"/>
      <c r="K426" s="20"/>
    </row>
    <row r="427" spans="3:11" ht="12.75">
      <c r="C427" s="20"/>
      <c r="D427" s="20"/>
      <c r="E427" s="20"/>
      <c r="F427" s="20"/>
      <c r="G427" s="20"/>
      <c r="H427" s="20"/>
      <c r="I427" s="20"/>
      <c r="J427" s="20"/>
      <c r="K427" s="20"/>
    </row>
    <row r="428" spans="3:11" ht="12.75">
      <c r="C428" s="20"/>
      <c r="D428" s="20"/>
      <c r="E428" s="20"/>
      <c r="F428" s="20"/>
      <c r="G428" s="20"/>
      <c r="H428" s="20"/>
      <c r="I428" s="20"/>
      <c r="J428" s="20"/>
      <c r="K428" s="20"/>
    </row>
    <row r="429" spans="3:11" ht="12.75">
      <c r="C429" s="20"/>
      <c r="D429" s="20"/>
      <c r="E429" s="20"/>
      <c r="F429" s="20"/>
      <c r="G429" s="20"/>
      <c r="H429" s="20"/>
      <c r="I429" s="20"/>
      <c r="J429" s="20"/>
      <c r="K429" s="20"/>
    </row>
    <row r="430" spans="3:11" ht="12.75">
      <c r="C430" s="20"/>
      <c r="D430" s="20"/>
      <c r="E430" s="20"/>
      <c r="F430" s="20"/>
      <c r="G430" s="20"/>
      <c r="H430" s="20"/>
      <c r="I430" s="20"/>
      <c r="J430" s="20"/>
      <c r="K430" s="20"/>
    </row>
    <row r="431" spans="3:11" ht="12.75">
      <c r="C431" s="20"/>
      <c r="D431" s="20"/>
      <c r="E431" s="20"/>
      <c r="F431" s="20"/>
      <c r="G431" s="20"/>
      <c r="H431" s="20"/>
      <c r="I431" s="20"/>
      <c r="J431" s="20"/>
      <c r="K431" s="20"/>
    </row>
    <row r="432" spans="3:11" ht="12.75">
      <c r="C432" s="20"/>
      <c r="D432" s="20"/>
      <c r="E432" s="20"/>
      <c r="F432" s="20"/>
      <c r="G432" s="20"/>
      <c r="H432" s="20"/>
      <c r="I432" s="20"/>
      <c r="J432" s="20"/>
      <c r="K432" s="20"/>
    </row>
    <row r="433" spans="3:11" ht="12.75">
      <c r="C433" s="20"/>
      <c r="D433" s="20"/>
      <c r="E433" s="20"/>
      <c r="F433" s="20"/>
      <c r="G433" s="20"/>
      <c r="H433" s="20"/>
      <c r="I433" s="20"/>
      <c r="J433" s="20"/>
      <c r="K433" s="20"/>
    </row>
    <row r="434" spans="3:11" ht="12.75">
      <c r="C434" s="20"/>
      <c r="D434" s="20"/>
      <c r="E434" s="20"/>
      <c r="F434" s="20"/>
      <c r="G434" s="20"/>
      <c r="H434" s="20"/>
      <c r="I434" s="20"/>
      <c r="J434" s="20"/>
      <c r="K434" s="20"/>
    </row>
    <row r="435" spans="3:11" ht="12.75">
      <c r="C435" s="20"/>
      <c r="D435" s="20"/>
      <c r="E435" s="20"/>
      <c r="F435" s="20"/>
      <c r="G435" s="20"/>
      <c r="H435" s="20"/>
      <c r="I435" s="20"/>
      <c r="J435" s="20"/>
      <c r="K435" s="20"/>
    </row>
    <row r="436" spans="3:11" ht="12.75">
      <c r="C436" s="20"/>
      <c r="D436" s="20"/>
      <c r="E436" s="20"/>
      <c r="F436" s="20"/>
      <c r="G436" s="20"/>
      <c r="H436" s="20"/>
      <c r="I436" s="20"/>
      <c r="J436" s="20"/>
      <c r="K436" s="20"/>
    </row>
    <row r="437" spans="3:11" ht="12.75">
      <c r="C437" s="20"/>
      <c r="D437" s="20"/>
      <c r="E437" s="20"/>
      <c r="F437" s="20"/>
      <c r="G437" s="20"/>
      <c r="H437" s="20"/>
      <c r="I437" s="20"/>
      <c r="J437" s="20"/>
      <c r="K437" s="20"/>
    </row>
    <row r="438" spans="3:11" ht="12.75">
      <c r="C438" s="20"/>
      <c r="D438" s="20"/>
      <c r="E438" s="20"/>
      <c r="F438" s="20"/>
      <c r="G438" s="20"/>
      <c r="H438" s="20"/>
      <c r="I438" s="20"/>
      <c r="J438" s="20"/>
      <c r="K438" s="20"/>
    </row>
    <row r="439" spans="3:11" ht="12.75">
      <c r="C439" s="20"/>
      <c r="D439" s="20"/>
      <c r="E439" s="20"/>
      <c r="F439" s="20"/>
      <c r="G439" s="20"/>
      <c r="H439" s="20"/>
      <c r="I439" s="20"/>
      <c r="J439" s="20"/>
      <c r="K439" s="20"/>
    </row>
    <row r="440" spans="3:11" ht="12.75">
      <c r="C440" s="20"/>
      <c r="D440" s="20"/>
      <c r="E440" s="20"/>
      <c r="F440" s="20"/>
      <c r="G440" s="20"/>
      <c r="H440" s="20"/>
      <c r="I440" s="20"/>
      <c r="J440" s="20"/>
      <c r="K440" s="20"/>
    </row>
    <row r="441" spans="3:11" ht="12.75">
      <c r="C441" s="20"/>
      <c r="D441" s="20"/>
      <c r="E441" s="20"/>
      <c r="F441" s="20"/>
      <c r="G441" s="20"/>
      <c r="H441" s="20"/>
      <c r="I441" s="20"/>
      <c r="J441" s="20"/>
      <c r="K441" s="20"/>
    </row>
    <row r="442" spans="3:11" ht="12.75">
      <c r="C442" s="20"/>
      <c r="D442" s="20"/>
      <c r="E442" s="20"/>
      <c r="F442" s="20"/>
      <c r="G442" s="20"/>
      <c r="H442" s="20"/>
      <c r="I442" s="20"/>
      <c r="J442" s="20"/>
      <c r="K442" s="20"/>
    </row>
    <row r="443" spans="3:11" ht="12.75">
      <c r="C443" s="20"/>
      <c r="D443" s="20"/>
      <c r="E443" s="20"/>
      <c r="F443" s="20"/>
      <c r="G443" s="20"/>
      <c r="H443" s="20"/>
      <c r="I443" s="20"/>
      <c r="J443" s="20"/>
      <c r="K443" s="20"/>
    </row>
    <row r="444" spans="3:11" ht="12.75">
      <c r="C444" s="20"/>
      <c r="D444" s="20"/>
      <c r="E444" s="20"/>
      <c r="F444" s="20"/>
      <c r="G444" s="20"/>
      <c r="H444" s="20"/>
      <c r="I444" s="20"/>
      <c r="J444" s="20"/>
      <c r="K444" s="20"/>
    </row>
    <row r="445" spans="3:11" ht="12.75">
      <c r="C445" s="20"/>
      <c r="D445" s="20"/>
      <c r="E445" s="20"/>
      <c r="F445" s="20"/>
      <c r="G445" s="20"/>
      <c r="H445" s="20"/>
      <c r="I445" s="20"/>
      <c r="J445" s="20"/>
      <c r="K445" s="20"/>
    </row>
    <row r="446" spans="3:11" ht="12.75">
      <c r="C446" s="20"/>
      <c r="D446" s="20"/>
      <c r="E446" s="20"/>
      <c r="F446" s="20"/>
      <c r="G446" s="20"/>
      <c r="H446" s="20"/>
      <c r="I446" s="20"/>
      <c r="J446" s="20"/>
      <c r="K446" s="20"/>
    </row>
    <row r="447" spans="3:11" ht="12.75">
      <c r="C447" s="20"/>
      <c r="D447" s="20"/>
      <c r="E447" s="20"/>
      <c r="F447" s="20"/>
      <c r="G447" s="20"/>
      <c r="H447" s="20"/>
      <c r="I447" s="20"/>
      <c r="J447" s="20"/>
      <c r="K447" s="20"/>
    </row>
    <row r="448" spans="3:11" ht="12.75">
      <c r="C448" s="20"/>
      <c r="D448" s="20"/>
      <c r="E448" s="20"/>
      <c r="F448" s="20"/>
      <c r="G448" s="20"/>
      <c r="H448" s="20"/>
      <c r="I448" s="20"/>
      <c r="J448" s="20"/>
      <c r="K448" s="20"/>
    </row>
    <row r="449" spans="3:11" ht="12.75">
      <c r="C449" s="20"/>
      <c r="D449" s="20"/>
      <c r="E449" s="20"/>
      <c r="F449" s="20"/>
      <c r="G449" s="20"/>
      <c r="H449" s="20"/>
      <c r="I449" s="20"/>
      <c r="J449" s="20"/>
      <c r="K449" s="20"/>
    </row>
    <row r="450" spans="3:11" ht="12.75">
      <c r="C450" s="20"/>
      <c r="D450" s="20"/>
      <c r="E450" s="20"/>
      <c r="F450" s="20"/>
      <c r="G450" s="20"/>
      <c r="H450" s="20"/>
      <c r="I450" s="20"/>
      <c r="J450" s="20"/>
      <c r="K450" s="20"/>
    </row>
    <row r="451" spans="3:11" ht="12.75">
      <c r="C451" s="20"/>
      <c r="D451" s="20"/>
      <c r="E451" s="20"/>
      <c r="F451" s="20"/>
      <c r="G451" s="20"/>
      <c r="H451" s="20"/>
      <c r="I451" s="20"/>
      <c r="J451" s="20"/>
      <c r="K451" s="20"/>
    </row>
    <row r="452" spans="3:11" ht="12.75">
      <c r="C452" s="20"/>
      <c r="D452" s="20"/>
      <c r="E452" s="20"/>
      <c r="F452" s="20"/>
      <c r="G452" s="20"/>
      <c r="H452" s="20"/>
      <c r="I452" s="20"/>
      <c r="J452" s="20"/>
      <c r="K452" s="20"/>
    </row>
    <row r="453" spans="3:11" ht="12.75">
      <c r="C453" s="20"/>
      <c r="D453" s="20"/>
      <c r="E453" s="20"/>
      <c r="F453" s="20"/>
      <c r="G453" s="20"/>
      <c r="H453" s="20"/>
      <c r="I453" s="20"/>
      <c r="J453" s="20"/>
      <c r="K453" s="20"/>
    </row>
    <row r="454" spans="3:11" ht="12.75">
      <c r="C454" s="20"/>
      <c r="D454" s="20"/>
      <c r="E454" s="20"/>
      <c r="F454" s="20"/>
      <c r="G454" s="20"/>
      <c r="H454" s="20"/>
      <c r="I454" s="20"/>
      <c r="J454" s="20"/>
      <c r="K454" s="20"/>
    </row>
    <row r="455" spans="3:11" ht="12.75">
      <c r="C455" s="20"/>
      <c r="D455" s="20"/>
      <c r="E455" s="20"/>
      <c r="F455" s="20"/>
      <c r="G455" s="20"/>
      <c r="H455" s="20"/>
      <c r="I455" s="20"/>
      <c r="J455" s="20"/>
      <c r="K455" s="20"/>
    </row>
    <row r="456" spans="3:11" ht="12.75">
      <c r="C456" s="20"/>
      <c r="D456" s="20"/>
      <c r="E456" s="20"/>
      <c r="F456" s="20"/>
      <c r="G456" s="20"/>
      <c r="H456" s="20"/>
      <c r="I456" s="20"/>
      <c r="J456" s="20"/>
      <c r="K456" s="20"/>
    </row>
    <row r="457" spans="3:11" ht="12.75">
      <c r="C457" s="20"/>
      <c r="D457" s="20"/>
      <c r="E457" s="20"/>
      <c r="F457" s="20"/>
      <c r="G457" s="20"/>
      <c r="H457" s="20"/>
      <c r="I457" s="20"/>
      <c r="J457" s="20"/>
      <c r="K457" s="20"/>
    </row>
    <row r="458" spans="3:11" ht="12.75">
      <c r="C458" s="20"/>
      <c r="D458" s="20"/>
      <c r="E458" s="20"/>
      <c r="F458" s="20"/>
      <c r="G458" s="20"/>
      <c r="H458" s="20"/>
      <c r="I458" s="20"/>
      <c r="J458" s="20"/>
      <c r="K458" s="20"/>
    </row>
    <row r="459" spans="3:11" ht="12.75">
      <c r="C459" s="20"/>
      <c r="D459" s="20"/>
      <c r="E459" s="20"/>
      <c r="F459" s="20"/>
      <c r="G459" s="20"/>
      <c r="H459" s="20"/>
      <c r="I459" s="20"/>
      <c r="J459" s="20"/>
      <c r="K459" s="20"/>
    </row>
    <row r="460" spans="3:11" ht="12.75">
      <c r="C460" s="20"/>
      <c r="D460" s="20"/>
      <c r="E460" s="20"/>
      <c r="F460" s="20"/>
      <c r="G460" s="20"/>
      <c r="H460" s="20"/>
      <c r="I460" s="20"/>
      <c r="J460" s="20"/>
      <c r="K460" s="20"/>
    </row>
    <row r="461" spans="3:11" ht="12.75">
      <c r="C461" s="20"/>
      <c r="D461" s="20"/>
      <c r="E461" s="20"/>
      <c r="F461" s="20"/>
      <c r="G461" s="20"/>
      <c r="H461" s="20"/>
      <c r="I461" s="20"/>
      <c r="J461" s="20"/>
      <c r="K461" s="20"/>
    </row>
    <row r="462" spans="3:11" ht="12.75">
      <c r="C462" s="20"/>
      <c r="D462" s="20"/>
      <c r="E462" s="20"/>
      <c r="F462" s="20"/>
      <c r="G462" s="20"/>
      <c r="H462" s="20"/>
      <c r="I462" s="20"/>
      <c r="J462" s="20"/>
      <c r="K462" s="20"/>
    </row>
    <row r="463" spans="3:11" ht="12.75">
      <c r="C463" s="20"/>
      <c r="D463" s="20"/>
      <c r="E463" s="20"/>
      <c r="F463" s="20"/>
      <c r="G463" s="20"/>
      <c r="H463" s="20"/>
      <c r="I463" s="20"/>
      <c r="J463" s="20"/>
      <c r="K463" s="20"/>
    </row>
    <row r="464" spans="3:11" ht="12.75">
      <c r="C464" s="20"/>
      <c r="D464" s="20"/>
      <c r="E464" s="20"/>
      <c r="F464" s="20"/>
      <c r="G464" s="20"/>
      <c r="H464" s="20"/>
      <c r="I464" s="20"/>
      <c r="J464" s="20"/>
      <c r="K464" s="20"/>
    </row>
    <row r="465" spans="3:11" ht="12.75">
      <c r="C465" s="20"/>
      <c r="D465" s="20"/>
      <c r="E465" s="20"/>
      <c r="F465" s="20"/>
      <c r="G465" s="20"/>
      <c r="H465" s="20"/>
      <c r="I465" s="20"/>
      <c r="J465" s="20"/>
      <c r="K465" s="20"/>
    </row>
    <row r="466" spans="3:11" ht="12.75">
      <c r="C466" s="20"/>
      <c r="D466" s="20"/>
      <c r="E466" s="20"/>
      <c r="F466" s="20"/>
      <c r="G466" s="20"/>
      <c r="H466" s="20"/>
      <c r="I466" s="20"/>
      <c r="J466" s="20"/>
      <c r="K466" s="20"/>
    </row>
    <row r="467" spans="3:11" ht="12.75">
      <c r="C467" s="20"/>
      <c r="D467" s="20"/>
      <c r="E467" s="20"/>
      <c r="F467" s="20"/>
      <c r="G467" s="20"/>
      <c r="H467" s="20"/>
      <c r="I467" s="20"/>
      <c r="J467" s="20"/>
      <c r="K467" s="20"/>
    </row>
    <row r="468" spans="3:11" ht="12.75">
      <c r="C468" s="20"/>
      <c r="D468" s="20"/>
      <c r="E468" s="20"/>
      <c r="F468" s="20"/>
      <c r="G468" s="20"/>
      <c r="H468" s="20"/>
      <c r="I468" s="20"/>
      <c r="J468" s="20"/>
      <c r="K468" s="20"/>
    </row>
    <row r="469" spans="3:11" ht="12.75">
      <c r="C469" s="20"/>
      <c r="D469" s="20"/>
      <c r="E469" s="20"/>
      <c r="F469" s="20"/>
      <c r="G469" s="20"/>
      <c r="H469" s="20"/>
      <c r="I469" s="20"/>
      <c r="J469" s="20"/>
      <c r="K469" s="20"/>
    </row>
    <row r="470" spans="3:11" ht="12.75">
      <c r="C470" s="20"/>
      <c r="D470" s="20"/>
      <c r="E470" s="20"/>
      <c r="F470" s="20"/>
      <c r="G470" s="20"/>
      <c r="H470" s="20"/>
      <c r="I470" s="20"/>
      <c r="J470" s="20"/>
      <c r="K470" s="20"/>
    </row>
    <row r="471" spans="3:11" ht="12.75">
      <c r="C471" s="20"/>
      <c r="D471" s="20"/>
      <c r="E471" s="20"/>
      <c r="F471" s="20"/>
      <c r="G471" s="20"/>
      <c r="H471" s="20"/>
      <c r="I471" s="20"/>
      <c r="J471" s="20"/>
      <c r="K471" s="20"/>
    </row>
    <row r="472" spans="3:11" ht="12.75">
      <c r="C472" s="20"/>
      <c r="D472" s="20"/>
      <c r="E472" s="20"/>
      <c r="F472" s="20"/>
      <c r="G472" s="20"/>
      <c r="H472" s="20"/>
      <c r="I472" s="20"/>
      <c r="J472" s="20"/>
      <c r="K472" s="20"/>
    </row>
    <row r="473" spans="3:11" ht="12.75">
      <c r="C473" s="20"/>
      <c r="D473" s="20"/>
      <c r="E473" s="20"/>
      <c r="F473" s="20"/>
      <c r="G473" s="20"/>
      <c r="H473" s="20"/>
      <c r="I473" s="20"/>
      <c r="J473" s="20"/>
      <c r="K473" s="20"/>
    </row>
    <row r="474" spans="3:11" ht="12.75">
      <c r="C474" s="20"/>
      <c r="D474" s="20"/>
      <c r="E474" s="20"/>
      <c r="F474" s="20"/>
      <c r="G474" s="20"/>
      <c r="H474" s="20"/>
      <c r="I474" s="20"/>
      <c r="J474" s="20"/>
      <c r="K474" s="20"/>
    </row>
    <row r="475" spans="3:11" ht="12.75">
      <c r="C475" s="20"/>
      <c r="D475" s="20"/>
      <c r="E475" s="20"/>
      <c r="F475" s="20"/>
      <c r="G475" s="20"/>
      <c r="H475" s="20"/>
      <c r="I475" s="20"/>
      <c r="J475" s="20"/>
      <c r="K475" s="20"/>
    </row>
    <row r="476" spans="3:11" ht="12.75">
      <c r="C476" s="20"/>
      <c r="D476" s="20"/>
      <c r="E476" s="20"/>
      <c r="F476" s="20"/>
      <c r="G476" s="20"/>
      <c r="H476" s="20"/>
      <c r="I476" s="20"/>
      <c r="J476" s="20"/>
      <c r="K476" s="20"/>
    </row>
    <row r="477" spans="3:11" ht="12.75">
      <c r="C477" s="20"/>
      <c r="D477" s="20"/>
      <c r="E477" s="20"/>
      <c r="F477" s="20"/>
      <c r="G477" s="20"/>
      <c r="H477" s="20"/>
      <c r="I477" s="20"/>
      <c r="J477" s="20"/>
      <c r="K477" s="20"/>
    </row>
    <row r="478" spans="3:11" ht="12.75">
      <c r="C478" s="20"/>
      <c r="D478" s="20"/>
      <c r="E478" s="20"/>
      <c r="F478" s="20"/>
      <c r="G478" s="20"/>
      <c r="H478" s="20"/>
      <c r="I478" s="20"/>
      <c r="J478" s="20"/>
      <c r="K478" s="20"/>
    </row>
    <row r="479" spans="3:11" ht="12.75">
      <c r="C479" s="20"/>
      <c r="D479" s="20"/>
      <c r="E479" s="20"/>
      <c r="F479" s="20"/>
      <c r="G479" s="20"/>
      <c r="H479" s="20"/>
      <c r="I479" s="20"/>
      <c r="J479" s="20"/>
      <c r="K479" s="20"/>
    </row>
    <row r="480" spans="3:11" ht="12.75">
      <c r="C480" s="20"/>
      <c r="D480" s="20"/>
      <c r="E480" s="20"/>
      <c r="F480" s="20"/>
      <c r="G480" s="20"/>
      <c r="H480" s="20"/>
      <c r="I480" s="20"/>
      <c r="J480" s="20"/>
      <c r="K480" s="20"/>
    </row>
    <row r="481" spans="3:11" ht="12.75">
      <c r="C481" s="20"/>
      <c r="D481" s="20"/>
      <c r="E481" s="20"/>
      <c r="F481" s="20"/>
      <c r="G481" s="20"/>
      <c r="H481" s="20"/>
      <c r="I481" s="20"/>
      <c r="J481" s="20"/>
      <c r="K481" s="20"/>
    </row>
    <row r="482" spans="3:11" ht="12.75">
      <c r="C482" s="20"/>
      <c r="D482" s="20"/>
      <c r="E482" s="20"/>
      <c r="F482" s="20"/>
      <c r="G482" s="20"/>
      <c r="H482" s="20"/>
      <c r="I482" s="20"/>
      <c r="J482" s="20"/>
      <c r="K482" s="20"/>
    </row>
    <row r="483" spans="3:11" ht="12.75">
      <c r="C483" s="20"/>
      <c r="D483" s="20"/>
      <c r="E483" s="20"/>
      <c r="F483" s="20"/>
      <c r="G483" s="20"/>
      <c r="H483" s="20"/>
      <c r="I483" s="20"/>
      <c r="J483" s="20"/>
      <c r="K483" s="20"/>
    </row>
    <row r="484" spans="3:11" ht="12.75">
      <c r="C484" s="20"/>
      <c r="D484" s="20"/>
      <c r="E484" s="20"/>
      <c r="F484" s="20"/>
      <c r="G484" s="20"/>
      <c r="H484" s="20"/>
      <c r="I484" s="20"/>
      <c r="J484" s="20"/>
      <c r="K484" s="20"/>
    </row>
    <row r="485" spans="3:11" ht="12.75">
      <c r="C485" s="20"/>
      <c r="D485" s="20"/>
      <c r="E485" s="20"/>
      <c r="F485" s="20"/>
      <c r="G485" s="20"/>
      <c r="H485" s="20"/>
      <c r="I485" s="20"/>
      <c r="J485" s="20"/>
      <c r="K485" s="20"/>
    </row>
    <row r="486" spans="3:11" ht="12.75">
      <c r="C486" s="20"/>
      <c r="D486" s="20"/>
      <c r="E486" s="20"/>
      <c r="F486" s="20"/>
      <c r="G486" s="20"/>
      <c r="H486" s="20"/>
      <c r="I486" s="20"/>
      <c r="J486" s="20"/>
      <c r="K486" s="20"/>
    </row>
    <row r="487" spans="3:11" ht="12.75">
      <c r="C487" s="20"/>
      <c r="D487" s="20"/>
      <c r="E487" s="20"/>
      <c r="F487" s="20"/>
      <c r="G487" s="20"/>
      <c r="H487" s="20"/>
      <c r="I487" s="20"/>
      <c r="J487" s="20"/>
      <c r="K487" s="20"/>
    </row>
    <row r="488" spans="3:11" ht="12.75">
      <c r="C488" s="20"/>
      <c r="D488" s="20"/>
      <c r="E488" s="20"/>
      <c r="F488" s="20"/>
      <c r="G488" s="20"/>
      <c r="H488" s="20"/>
      <c r="I488" s="20"/>
      <c r="J488" s="20"/>
      <c r="K488" s="20"/>
    </row>
    <row r="489" spans="3:11" ht="12.75">
      <c r="C489" s="20"/>
      <c r="D489" s="20"/>
      <c r="E489" s="20"/>
      <c r="F489" s="20"/>
      <c r="G489" s="20"/>
      <c r="H489" s="20"/>
      <c r="I489" s="20"/>
      <c r="J489" s="20"/>
      <c r="K489" s="20"/>
    </row>
    <row r="490" spans="3:11" ht="12.75">
      <c r="C490" s="20"/>
      <c r="D490" s="20"/>
      <c r="E490" s="20"/>
      <c r="F490" s="20"/>
      <c r="G490" s="20"/>
      <c r="H490" s="20"/>
      <c r="I490" s="20"/>
      <c r="J490" s="20"/>
      <c r="K490" s="20"/>
    </row>
    <row r="491" spans="3:11" ht="12.75">
      <c r="C491" s="20"/>
      <c r="D491" s="20"/>
      <c r="E491" s="20"/>
      <c r="F491" s="20"/>
      <c r="G491" s="20"/>
      <c r="H491" s="20"/>
      <c r="I491" s="20"/>
      <c r="J491" s="20"/>
      <c r="K491" s="20"/>
    </row>
    <row r="492" spans="3:11" ht="12.75">
      <c r="C492" s="20"/>
      <c r="D492" s="20"/>
      <c r="E492" s="20"/>
      <c r="F492" s="20"/>
      <c r="G492" s="20"/>
      <c r="H492" s="20"/>
      <c r="I492" s="20"/>
      <c r="J492" s="20"/>
      <c r="K492" s="20"/>
    </row>
    <row r="493" spans="3:11" ht="12.75">
      <c r="C493" s="20"/>
      <c r="D493" s="20"/>
      <c r="E493" s="20"/>
      <c r="F493" s="20"/>
      <c r="G493" s="20"/>
      <c r="H493" s="20"/>
      <c r="I493" s="20"/>
      <c r="J493" s="20"/>
      <c r="K493" s="20"/>
    </row>
    <row r="494" spans="3:11" ht="12.75">
      <c r="C494" s="20"/>
      <c r="D494" s="20"/>
      <c r="E494" s="20"/>
      <c r="F494" s="20"/>
      <c r="G494" s="20"/>
      <c r="H494" s="20"/>
      <c r="I494" s="20"/>
      <c r="J494" s="20"/>
      <c r="K494" s="20"/>
    </row>
    <row r="495" spans="3:11" ht="12.75">
      <c r="C495" s="20"/>
      <c r="D495" s="20"/>
      <c r="E495" s="20"/>
      <c r="F495" s="20"/>
      <c r="G495" s="20"/>
      <c r="H495" s="20"/>
      <c r="I495" s="20"/>
      <c r="J495" s="20"/>
      <c r="K495" s="20"/>
    </row>
    <row r="496" spans="3:11" ht="12.75">
      <c r="C496" s="20"/>
      <c r="D496" s="20"/>
      <c r="E496" s="20"/>
      <c r="F496" s="20"/>
      <c r="G496" s="20"/>
      <c r="H496" s="20"/>
      <c r="I496" s="20"/>
      <c r="J496" s="20"/>
      <c r="K496" s="20"/>
    </row>
    <row r="497" spans="3:11" ht="12.75">
      <c r="C497" s="20"/>
      <c r="D497" s="20"/>
      <c r="E497" s="20"/>
      <c r="F497" s="20"/>
      <c r="G497" s="20"/>
      <c r="H497" s="20"/>
      <c r="I497" s="20"/>
      <c r="J497" s="20"/>
      <c r="K497" s="20"/>
    </row>
    <row r="498" spans="3:11" ht="12.75">
      <c r="C498" s="20"/>
      <c r="D498" s="20"/>
      <c r="E498" s="20"/>
      <c r="F498" s="20"/>
      <c r="G498" s="20"/>
      <c r="H498" s="20"/>
      <c r="I498" s="20"/>
      <c r="J498" s="20"/>
      <c r="K498" s="20"/>
    </row>
    <row r="499" spans="3:11" ht="12.75">
      <c r="C499" s="20"/>
      <c r="D499" s="20"/>
      <c r="E499" s="20"/>
      <c r="F499" s="20"/>
      <c r="G499" s="20"/>
      <c r="H499" s="20"/>
      <c r="I499" s="20"/>
      <c r="J499" s="20"/>
      <c r="K499" s="20"/>
    </row>
    <row r="500" spans="3:11" ht="12.75">
      <c r="C500" s="20"/>
      <c r="D500" s="20"/>
      <c r="E500" s="20"/>
      <c r="F500" s="20"/>
      <c r="G500" s="20"/>
      <c r="H500" s="20"/>
      <c r="I500" s="20"/>
      <c r="J500" s="20"/>
      <c r="K500" s="20"/>
    </row>
    <row r="501" spans="3:11" ht="12.75">
      <c r="C501" s="20"/>
      <c r="D501" s="20"/>
      <c r="E501" s="20"/>
      <c r="F501" s="20"/>
      <c r="G501" s="20"/>
      <c r="H501" s="20"/>
      <c r="I501" s="20"/>
      <c r="J501" s="20"/>
      <c r="K501" s="20"/>
    </row>
    <row r="502" spans="3:11" ht="12.75">
      <c r="C502" s="20"/>
      <c r="D502" s="20"/>
      <c r="E502" s="20"/>
      <c r="F502" s="20"/>
      <c r="G502" s="20"/>
      <c r="H502" s="20"/>
      <c r="I502" s="20"/>
      <c r="J502" s="20"/>
      <c r="K502" s="20"/>
    </row>
    <row r="503" spans="3:11" ht="12.75">
      <c r="C503" s="20"/>
      <c r="D503" s="20"/>
      <c r="E503" s="20"/>
      <c r="F503" s="20"/>
      <c r="G503" s="20"/>
      <c r="H503" s="20"/>
      <c r="I503" s="20"/>
      <c r="J503" s="20"/>
      <c r="K503" s="20"/>
    </row>
    <row r="504" spans="3:11" ht="12.75">
      <c r="C504" s="20"/>
      <c r="D504" s="20"/>
      <c r="E504" s="20"/>
      <c r="F504" s="20"/>
      <c r="G504" s="20"/>
      <c r="H504" s="20"/>
      <c r="I504" s="20"/>
      <c r="J504" s="20"/>
      <c r="K504" s="20"/>
    </row>
    <row r="505" spans="3:11" ht="12.75">
      <c r="C505" s="20"/>
      <c r="D505" s="20"/>
      <c r="E505" s="20"/>
      <c r="F505" s="20"/>
      <c r="G505" s="20"/>
      <c r="H505" s="20"/>
      <c r="I505" s="20"/>
      <c r="J505" s="20"/>
      <c r="K505" s="20"/>
    </row>
    <row r="506" spans="3:11" ht="12.75">
      <c r="C506" s="20"/>
      <c r="D506" s="20"/>
      <c r="E506" s="20"/>
      <c r="F506" s="20"/>
      <c r="G506" s="20"/>
      <c r="H506" s="20"/>
      <c r="I506" s="20"/>
      <c r="J506" s="20"/>
      <c r="K506" s="20"/>
    </row>
    <row r="507" spans="3:11" ht="12.75">
      <c r="C507" s="20"/>
      <c r="D507" s="20"/>
      <c r="E507" s="20"/>
      <c r="F507" s="20"/>
      <c r="G507" s="20"/>
      <c r="H507" s="20"/>
      <c r="I507" s="20"/>
      <c r="J507" s="20"/>
      <c r="K507" s="20"/>
    </row>
    <row r="508" spans="3:11" ht="12.75">
      <c r="C508" s="20"/>
      <c r="D508" s="20"/>
      <c r="E508" s="20"/>
      <c r="F508" s="20"/>
      <c r="G508" s="20"/>
      <c r="H508" s="20"/>
      <c r="I508" s="20"/>
      <c r="J508" s="20"/>
      <c r="K508" s="20"/>
    </row>
    <row r="509" spans="3:11" ht="12.75">
      <c r="C509" s="20"/>
      <c r="D509" s="20"/>
      <c r="E509" s="20"/>
      <c r="F509" s="20"/>
      <c r="G509" s="20"/>
      <c r="H509" s="20"/>
      <c r="I509" s="20"/>
      <c r="J509" s="20"/>
      <c r="K509" s="20"/>
    </row>
    <row r="510" spans="3:11" ht="12.75">
      <c r="C510" s="20"/>
      <c r="D510" s="20"/>
      <c r="E510" s="20"/>
      <c r="F510" s="20"/>
      <c r="G510" s="20"/>
      <c r="H510" s="20"/>
      <c r="I510" s="20"/>
      <c r="J510" s="20"/>
      <c r="K510" s="20"/>
    </row>
    <row r="511" spans="3:11" ht="12.75">
      <c r="C511" s="20"/>
      <c r="D511" s="20"/>
      <c r="E511" s="20"/>
      <c r="F511" s="20"/>
      <c r="G511" s="20"/>
      <c r="H511" s="20"/>
      <c r="I511" s="20"/>
      <c r="J511" s="20"/>
      <c r="K511" s="20"/>
    </row>
    <row r="512" spans="3:11" ht="12.75">
      <c r="C512" s="20"/>
      <c r="D512" s="20"/>
      <c r="E512" s="20"/>
      <c r="F512" s="20"/>
      <c r="G512" s="20"/>
      <c r="H512" s="20"/>
      <c r="I512" s="20"/>
      <c r="J512" s="20"/>
      <c r="K512" s="20"/>
    </row>
    <row r="513" spans="3:11" ht="12.75">
      <c r="C513" s="20"/>
      <c r="D513" s="20"/>
      <c r="E513" s="20"/>
      <c r="F513" s="20"/>
      <c r="G513" s="20"/>
      <c r="H513" s="20"/>
      <c r="I513" s="20"/>
      <c r="J513" s="20"/>
      <c r="K513" s="20"/>
    </row>
    <row r="514" spans="3:11" ht="12.75">
      <c r="C514" s="20"/>
      <c r="D514" s="20"/>
      <c r="E514" s="20"/>
      <c r="F514" s="20"/>
      <c r="G514" s="20"/>
      <c r="H514" s="20"/>
      <c r="I514" s="20"/>
      <c r="J514" s="20"/>
      <c r="K514" s="20"/>
    </row>
    <row r="515" spans="3:11" ht="12.75">
      <c r="C515" s="20"/>
      <c r="D515" s="20"/>
      <c r="E515" s="20"/>
      <c r="F515" s="20"/>
      <c r="G515" s="20"/>
      <c r="H515" s="20"/>
      <c r="I515" s="20"/>
      <c r="J515" s="20"/>
      <c r="K515" s="20"/>
    </row>
    <row r="516" spans="3:11" ht="12.75">
      <c r="C516" s="20"/>
      <c r="D516" s="20"/>
      <c r="E516" s="20"/>
      <c r="F516" s="20"/>
      <c r="G516" s="20"/>
      <c r="H516" s="20"/>
      <c r="I516" s="20"/>
      <c r="J516" s="20"/>
      <c r="K516" s="20"/>
    </row>
    <row r="517" spans="3:11" ht="12.75">
      <c r="C517" s="20"/>
      <c r="D517" s="20"/>
      <c r="E517" s="20"/>
      <c r="F517" s="20"/>
      <c r="G517" s="20"/>
      <c r="H517" s="20"/>
      <c r="I517" s="20"/>
      <c r="J517" s="20"/>
      <c r="K517" s="20"/>
    </row>
    <row r="518" spans="3:11" ht="12.75">
      <c r="C518" s="20"/>
      <c r="D518" s="20"/>
      <c r="E518" s="20"/>
      <c r="F518" s="20"/>
      <c r="G518" s="20"/>
      <c r="H518" s="20"/>
      <c r="I518" s="20"/>
      <c r="J518" s="20"/>
      <c r="K518" s="20"/>
    </row>
    <row r="519" spans="3:11" ht="12.75">
      <c r="C519" s="20"/>
      <c r="D519" s="20"/>
      <c r="E519" s="20"/>
      <c r="F519" s="20"/>
      <c r="G519" s="20"/>
      <c r="H519" s="20"/>
      <c r="I519" s="20"/>
      <c r="J519" s="20"/>
      <c r="K519" s="20"/>
    </row>
    <row r="520" spans="3:11" ht="12.75">
      <c r="C520" s="20"/>
      <c r="D520" s="20"/>
      <c r="E520" s="20"/>
      <c r="F520" s="20"/>
      <c r="G520" s="20"/>
      <c r="H520" s="20"/>
      <c r="I520" s="20"/>
      <c r="J520" s="20"/>
      <c r="K520" s="20"/>
    </row>
    <row r="521" spans="3:11" ht="12.75">
      <c r="C521" s="20"/>
      <c r="D521" s="20"/>
      <c r="E521" s="20"/>
      <c r="F521" s="20"/>
      <c r="G521" s="20"/>
      <c r="H521" s="20"/>
      <c r="I521" s="20"/>
      <c r="J521" s="20"/>
      <c r="K521" s="20"/>
    </row>
    <row r="522" spans="3:11" ht="12.75">
      <c r="C522" s="20"/>
      <c r="D522" s="20"/>
      <c r="E522" s="20"/>
      <c r="F522" s="20"/>
      <c r="G522" s="20"/>
      <c r="H522" s="20"/>
      <c r="I522" s="20"/>
      <c r="J522" s="20"/>
      <c r="K522" s="20"/>
    </row>
    <row r="523" spans="3:11" ht="12.75">
      <c r="C523" s="20"/>
      <c r="D523" s="20"/>
      <c r="E523" s="20"/>
      <c r="F523" s="20"/>
      <c r="G523" s="20"/>
      <c r="H523" s="20"/>
      <c r="I523" s="20"/>
      <c r="J523" s="20"/>
      <c r="K523" s="20"/>
    </row>
    <row r="524" spans="3:11" ht="12.75">
      <c r="C524" s="20"/>
      <c r="D524" s="20"/>
      <c r="E524" s="20"/>
      <c r="F524" s="20"/>
      <c r="G524" s="20"/>
      <c r="H524" s="20"/>
      <c r="I524" s="20"/>
      <c r="J524" s="20"/>
      <c r="K524" s="20"/>
    </row>
    <row r="525" spans="3:11" ht="12.75">
      <c r="C525" s="20"/>
      <c r="D525" s="20"/>
      <c r="E525" s="20"/>
      <c r="F525" s="20"/>
      <c r="G525" s="20"/>
      <c r="H525" s="20"/>
      <c r="I525" s="20"/>
      <c r="J525" s="20"/>
      <c r="K525" s="20"/>
    </row>
    <row r="526" spans="3:11" ht="12.75">
      <c r="C526" s="20"/>
      <c r="D526" s="20"/>
      <c r="E526" s="20"/>
      <c r="F526" s="20"/>
      <c r="G526" s="20"/>
      <c r="H526" s="20"/>
      <c r="I526" s="20"/>
      <c r="J526" s="20"/>
      <c r="K526" s="20"/>
    </row>
    <row r="527" spans="3:11" ht="12.75">
      <c r="C527" s="20"/>
      <c r="D527" s="20"/>
      <c r="E527" s="20"/>
      <c r="F527" s="20"/>
      <c r="G527" s="20"/>
      <c r="H527" s="20"/>
      <c r="I527" s="20"/>
      <c r="J527" s="20"/>
      <c r="K527" s="20"/>
    </row>
    <row r="528" spans="3:11" ht="12.75">
      <c r="C528" s="20"/>
      <c r="D528" s="20"/>
      <c r="E528" s="20"/>
      <c r="F528" s="20"/>
      <c r="G528" s="20"/>
      <c r="H528" s="20"/>
      <c r="I528" s="20"/>
      <c r="J528" s="20"/>
      <c r="K528" s="20"/>
    </row>
    <row r="529" spans="3:11" ht="12.75">
      <c r="C529" s="20"/>
      <c r="D529" s="20"/>
      <c r="E529" s="20"/>
      <c r="F529" s="20"/>
      <c r="G529" s="20"/>
      <c r="H529" s="20"/>
      <c r="I529" s="20"/>
      <c r="J529" s="20"/>
      <c r="K529" s="20"/>
    </row>
  </sheetData>
  <mergeCells count="31">
    <mergeCell ref="C314:J314"/>
    <mergeCell ref="C315:K315"/>
    <mergeCell ref="F300:H300"/>
    <mergeCell ref="G64:H64"/>
    <mergeCell ref="G105:H105"/>
    <mergeCell ref="C198:D198"/>
    <mergeCell ref="C245:D245"/>
    <mergeCell ref="F245:H245"/>
    <mergeCell ref="F166:H166"/>
    <mergeCell ref="A99:K99"/>
    <mergeCell ref="E64:F64"/>
    <mergeCell ref="F198:H198"/>
    <mergeCell ref="E105:F105"/>
    <mergeCell ref="A1:K1"/>
    <mergeCell ref="A2:K4"/>
    <mergeCell ref="A41:K41"/>
    <mergeCell ref="A42:K44"/>
    <mergeCell ref="E18:F18"/>
    <mergeCell ref="A100:K102"/>
    <mergeCell ref="A124:K124"/>
    <mergeCell ref="A125:K127"/>
    <mergeCell ref="A150:K150"/>
    <mergeCell ref="A240:K242"/>
    <mergeCell ref="A283:K283"/>
    <mergeCell ref="A284:K286"/>
    <mergeCell ref="A151:K153"/>
    <mergeCell ref="A192:K192"/>
    <mergeCell ref="A193:K195"/>
    <mergeCell ref="A239:K239"/>
    <mergeCell ref="H167:J167"/>
    <mergeCell ref="E167:G167"/>
  </mergeCells>
  <printOptions horizontalCentered="1"/>
  <pageMargins left="0.7480314960629921" right="0.14" top="0.52" bottom="0.46" header="0.5118110236220472" footer="0.3937007874015748"/>
  <pageSetup horizontalDpi="200" verticalDpi="200" orientation="portrait" paperSize="9" scale="95" r:id="rId1"/>
  <rowBreaks count="7" manualBreakCount="7">
    <brk id="40" max="255" man="1"/>
    <brk id="98" max="255" man="1"/>
    <brk id="123" max="255" man="1"/>
    <brk id="149" max="255" man="1"/>
    <brk id="191" max="255" man="1"/>
    <brk id="238" max="255" man="1"/>
    <brk id="2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E.J. Shirer</dc:creator>
  <cp:keywords/>
  <dc:description/>
  <cp:lastModifiedBy>Precision 220</cp:lastModifiedBy>
  <cp:lastPrinted>2005-12-10T12:46:42Z</cp:lastPrinted>
  <dcterms:created xsi:type="dcterms:W3CDTF">1999-06-30T19:17:30Z</dcterms:created>
  <dcterms:modified xsi:type="dcterms:W3CDTF">2006-01-14T13:15:08Z</dcterms:modified>
  <cp:category/>
  <cp:version/>
  <cp:contentType/>
  <cp:contentStatus/>
</cp:coreProperties>
</file>